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20700" windowHeight="11340"/>
  </bookViews>
  <sheets>
    <sheet name="Лист1" sheetId="1" r:id="rId1"/>
  </sheets>
  <definedNames>
    <definedName name="Z_1470B851_49C4_48DC_837D_91169A954105_.wvu.PrintTitles" localSheetId="0" hidden="1">Лист1!$16:$16</definedName>
    <definedName name="Z_1470B851_49C4_48DC_837D_91169A954105_.wvu.Rows" localSheetId="0" hidden="1">Лист1!#REF!,Лист1!#REF!,Лист1!#REF!,Лист1!#REF!</definedName>
    <definedName name="Z_1F8BD84D_201B_48B3_BE3F_9071B5E98944_.wvu.PrintTitles" localSheetId="0" hidden="1">Лист1!$16:$16</definedName>
    <definedName name="Z_1F8BD84D_201B_48B3_BE3F_9071B5E98944_.wvu.Rows" localSheetId="0" hidden="1">Лист1!#REF!,Лист1!#REF!,Лист1!#REF!,Лист1!#REF!,Лист1!#REF!,Лист1!#REF!,Лист1!#REF!,Лист1!#REF!</definedName>
    <definedName name="Z_5248A424_6107_4750_B73B_A989347632CF_.wvu.Rows" localSheetId="0" hidden="1">Лист1!#REF!,Лист1!#REF!</definedName>
    <definedName name="_xlnm.Print_Titles" localSheetId="0">Лист1!$16:$16</definedName>
    <definedName name="_xlnm.Print_Area" localSheetId="0">Лист1!$A$1:$G$1350</definedName>
  </definedNames>
  <calcPr calcId="145621"/>
  <customWorkbookViews>
    <customWorkbookView name="OlgaM - Личное представление" guid="{5248A424-6107-4750-B73B-A989347632CF}" mergeInterval="0" personalView="1" maximized="1" windowWidth="1020" windowHeight="606" activeSheetId="1"/>
    <customWorkbookView name="Pahtusova - Личное представление" guid="{7E434260-87AA-42F5-B6DB-3E7EC7B18360}" mergeInterval="0" personalView="1" maximized="1" windowWidth="1020" windowHeight="592" activeSheetId="1"/>
    <customWorkbookView name="ku - Личное представление" guid="{1F8BD84D-201B-48B3-BE3F-9071B5E98944}" mergeInterval="0" personalView="1" maximized="1" windowWidth="1020" windowHeight="596" activeSheetId="1"/>
    <customWorkbookView name="Faina - Личное представление" guid="{6A6976AF-F477-4BD9-B239-81E8F039F51D}" mergeInterval="0" personalView="1" maximized="1" windowWidth="1020" windowHeight="596" activeSheetId="1"/>
    <customWorkbookView name="Elenay - Личное представление" guid="{953860EF-9086-4978-9B71-D648DB252A06}" mergeInterval="0" personalView="1" maximized="1" windowWidth="1020" windowHeight="592" activeSheetId="1"/>
    <customWorkbookView name="Denis - Личное представление" guid="{1470B851-49C4-48DC-837D-91169A954105}" autoUpdate="1" mergeInterval="5" personalView="1" maximized="1" xWindow="1" yWindow="1" windowWidth="1360" windowHeight="547" activeSheetId="1"/>
  </customWorkbookViews>
</workbook>
</file>

<file path=xl/calcChain.xml><?xml version="1.0" encoding="utf-8"?>
<calcChain xmlns="http://schemas.openxmlformats.org/spreadsheetml/2006/main">
  <c r="G760" i="1" l="1"/>
  <c r="G770" i="1"/>
  <c r="G771" i="1"/>
  <c r="G576" i="1" l="1"/>
  <c r="G577" i="1"/>
  <c r="G578" i="1"/>
  <c r="G1234" i="1" l="1"/>
  <c r="G1235" i="1"/>
  <c r="G1236" i="1"/>
  <c r="G32" i="1" l="1"/>
  <c r="G33" i="1"/>
  <c r="G34" i="1"/>
  <c r="G1319" i="1"/>
  <c r="G1320" i="1"/>
  <c r="G1321" i="1"/>
  <c r="G172" i="1"/>
  <c r="G173" i="1"/>
  <c r="G174" i="1"/>
  <c r="G175" i="1"/>
  <c r="G487" i="1" l="1"/>
  <c r="G500" i="1"/>
  <c r="G537" i="1"/>
  <c r="G484" i="1"/>
  <c r="G66" i="1" l="1"/>
  <c r="G67" i="1"/>
  <c r="G68" i="1"/>
  <c r="G1094" i="1" l="1"/>
  <c r="G1097" i="1"/>
  <c r="G1096" i="1"/>
  <c r="G1078" i="1"/>
  <c r="G136" i="1"/>
  <c r="G142" i="1"/>
  <c r="G107" i="1" l="1"/>
  <c r="G753" i="1"/>
  <c r="G870" i="1"/>
  <c r="G909" i="1"/>
  <c r="G910" i="1"/>
  <c r="G911" i="1"/>
  <c r="G1221" i="1"/>
  <c r="G829" i="1"/>
  <c r="G120" i="1" l="1"/>
  <c r="G143" i="1"/>
  <c r="G144" i="1"/>
  <c r="G106" i="1" l="1"/>
  <c r="G108" i="1"/>
  <c r="G105" i="1"/>
  <c r="G92" i="1"/>
  <c r="G90" i="1"/>
  <c r="G81" i="1"/>
  <c r="G40" i="1"/>
  <c r="G38" i="1"/>
  <c r="G359" i="1" l="1"/>
  <c r="G256" i="1" l="1"/>
  <c r="G255" i="1"/>
  <c r="G254" i="1" s="1"/>
  <c r="G253" i="1" s="1"/>
  <c r="G252" i="1" s="1"/>
  <c r="G251" i="1" s="1"/>
  <c r="G218" i="1"/>
  <c r="G564" i="1"/>
  <c r="G635" i="1"/>
  <c r="G625" i="1"/>
  <c r="G626" i="1"/>
  <c r="G627" i="1"/>
  <c r="G1275" i="1" l="1"/>
  <c r="G1274" i="1" s="1"/>
  <c r="G1270" i="1" s="1"/>
  <c r="G918" i="1"/>
  <c r="G966" i="1"/>
  <c r="G995" i="1"/>
  <c r="G982" i="1"/>
  <c r="G908" i="1"/>
  <c r="G1294" i="1"/>
  <c r="G1308" i="1"/>
  <c r="G1309" i="1"/>
  <c r="G1310" i="1"/>
  <c r="G1277" i="1"/>
  <c r="G1278" i="1"/>
  <c r="G1267" i="1"/>
  <c r="G1251" i="1"/>
  <c r="G1174" i="1"/>
  <c r="G1154" i="1"/>
  <c r="G1150" i="1"/>
  <c r="G1128" i="1"/>
  <c r="G727" i="1"/>
  <c r="G1042" i="1" l="1"/>
  <c r="G447" i="1" l="1"/>
  <c r="G75" i="1" l="1"/>
  <c r="G110" i="1"/>
  <c r="G109" i="1" s="1"/>
  <c r="G533" i="1" l="1"/>
  <c r="G504" i="1" l="1"/>
  <c r="G758" i="1" l="1"/>
  <c r="G757" i="1" s="1"/>
  <c r="G756" i="1" s="1"/>
  <c r="G1265" i="1" l="1"/>
  <c r="G1264" i="1" s="1"/>
  <c r="G1263" i="1" s="1"/>
  <c r="G1268" i="1"/>
  <c r="G1195" i="1" l="1"/>
  <c r="G1168" i="1"/>
  <c r="G1167" i="1" s="1"/>
  <c r="G1166" i="1" s="1"/>
  <c r="G1153" i="1"/>
  <c r="G1152" i="1" s="1"/>
  <c r="G1156" i="1"/>
  <c r="G1155" i="1" s="1"/>
  <c r="G1160" i="1"/>
  <c r="G560" i="1" l="1"/>
  <c r="G558" i="1"/>
  <c r="G542" i="1"/>
  <c r="G532" i="1"/>
  <c r="G531" i="1" s="1"/>
  <c r="G530" i="1" s="1"/>
  <c r="G518" i="1"/>
  <c r="G506" i="1"/>
  <c r="G476" i="1"/>
  <c r="G455" i="1"/>
  <c r="G454" i="1" s="1"/>
  <c r="G631" i="1" l="1"/>
  <c r="G390" i="1" l="1"/>
  <c r="G389" i="1" s="1"/>
  <c r="G388" i="1" s="1"/>
  <c r="G387" i="1" s="1"/>
  <c r="G379" i="1"/>
  <c r="G351" i="1"/>
  <c r="G308" i="1"/>
  <c r="G307" i="1" s="1"/>
  <c r="G304" i="1"/>
  <c r="G303" i="1" s="1"/>
  <c r="G298" i="1"/>
  <c r="G297" i="1" s="1"/>
  <c r="G237" i="1"/>
  <c r="G236" i="1" s="1"/>
  <c r="G827" i="1" l="1"/>
  <c r="G784" i="1"/>
  <c r="G721" i="1"/>
  <c r="G1031" i="1" l="1"/>
  <c r="G1030" i="1" s="1"/>
  <c r="G1034" i="1"/>
  <c r="G1033" i="1" s="1"/>
  <c r="G1008" i="1"/>
  <c r="G978" i="1"/>
  <c r="G977" i="1" s="1"/>
  <c r="G864" i="1"/>
  <c r="G857" i="1"/>
  <c r="G856" i="1" s="1"/>
  <c r="G855" i="1" s="1"/>
  <c r="G854" i="1" s="1"/>
  <c r="G853" i="1" s="1"/>
  <c r="G1029" i="1" l="1"/>
  <c r="G80" i="1" l="1"/>
  <c r="G79" i="1" s="1"/>
  <c r="G78" i="1" s="1"/>
  <c r="G77" i="1" s="1"/>
  <c r="G1282" i="1" l="1"/>
  <c r="G828" i="1" l="1"/>
  <c r="G705" i="1" l="1"/>
  <c r="G704" i="1" s="1"/>
  <c r="G703" i="1" s="1"/>
  <c r="G702" i="1" s="1"/>
  <c r="G701" i="1" s="1"/>
  <c r="G462" i="1" l="1"/>
  <c r="G384" i="1" l="1"/>
  <c r="G383" i="1" s="1"/>
  <c r="G382" i="1" s="1"/>
  <c r="G989" i="1" l="1"/>
  <c r="G988" i="1" s="1"/>
  <c r="G987" i="1" s="1"/>
  <c r="G1306" i="1"/>
  <c r="G1305" i="1" s="1"/>
  <c r="G1304" i="1" s="1"/>
  <c r="G1045" i="1"/>
  <c r="G1044" i="1" s="1"/>
  <c r="G1043" i="1" s="1"/>
  <c r="G985" i="1"/>
  <c r="G984" i="1" s="1"/>
  <c r="G983" i="1" s="1"/>
  <c r="G795" i="1" l="1"/>
  <c r="G843" i="1"/>
  <c r="G836" i="1"/>
  <c r="G54" i="1" l="1"/>
  <c r="G53" i="1" s="1"/>
  <c r="G52" i="1" s="1"/>
  <c r="G51" i="1" s="1"/>
  <c r="G425" i="1" l="1"/>
  <c r="G355" i="1" l="1"/>
  <c r="G221" i="1"/>
  <c r="G220" i="1" s="1"/>
  <c r="G219" i="1" s="1"/>
  <c r="G651" i="1" l="1"/>
  <c r="G566" i="1" l="1"/>
  <c r="G458" i="1"/>
  <c r="G503" i="1"/>
  <c r="G301" i="1" l="1"/>
  <c r="G300" i="1" s="1"/>
  <c r="G296" i="1" s="1"/>
  <c r="G863" i="1" l="1"/>
  <c r="G862" i="1" s="1"/>
  <c r="G861" i="1" s="1"/>
  <c r="G860" i="1" s="1"/>
  <c r="G859" i="1" s="1"/>
  <c r="G569" i="1" l="1"/>
  <c r="G559" i="1"/>
  <c r="G461" i="1"/>
  <c r="G457" i="1"/>
  <c r="G453" i="1" s="1"/>
  <c r="G452" i="1" s="1"/>
  <c r="G333" i="1"/>
  <c r="G217" i="1"/>
  <c r="G216" i="1" s="1"/>
  <c r="G215" i="1" s="1"/>
  <c r="G203" i="1" s="1"/>
  <c r="G64" i="1" l="1"/>
  <c r="G63" i="1" s="1"/>
  <c r="G61" i="1"/>
  <c r="G59" i="1"/>
  <c r="G58" i="1" l="1"/>
  <c r="G57" i="1" s="1"/>
  <c r="G56" i="1" s="1"/>
  <c r="G1343" i="1" l="1"/>
  <c r="G1325" i="1" l="1"/>
  <c r="G202" i="1" l="1"/>
  <c r="G201" i="1" s="1"/>
  <c r="G639" i="1" l="1"/>
  <c r="G643" i="1"/>
  <c r="G642" i="1" s="1"/>
  <c r="G630" i="1"/>
  <c r="G629" i="1" s="1"/>
  <c r="G638" i="1" l="1"/>
  <c r="G637" i="1" s="1"/>
  <c r="G636" i="1" s="1"/>
  <c r="G621" i="1"/>
  <c r="G620" i="1" s="1"/>
  <c r="G619" i="1" s="1"/>
  <c r="G618" i="1" s="1"/>
  <c r="G617" i="1" s="1"/>
  <c r="G783" i="1" l="1"/>
  <c r="G782" i="1" s="1"/>
  <c r="G781" i="1" s="1"/>
  <c r="G780" i="1" s="1"/>
  <c r="G779" i="1" s="1"/>
  <c r="G1345" i="1" l="1"/>
  <c r="G1342" i="1" s="1"/>
  <c r="G1348" i="1"/>
  <c r="G1347" i="1" s="1"/>
  <c r="G1341" i="1" l="1"/>
  <c r="G1340" i="1" s="1"/>
  <c r="G1339" i="1" s="1"/>
  <c r="G1338" i="1" s="1"/>
  <c r="G650" i="1"/>
  <c r="G649" i="1" s="1"/>
  <c r="G648" i="1" s="1"/>
  <c r="G647" i="1" s="1"/>
  <c r="G646" i="1" s="1"/>
  <c r="G645" i="1" s="1"/>
  <c r="G826" i="1"/>
  <c r="G825" i="1" l="1"/>
  <c r="G824" i="1" s="1"/>
  <c r="G823" i="1" s="1"/>
  <c r="G1240" i="1"/>
  <c r="G1213" i="1"/>
  <c r="G1062" i="1"/>
  <c r="G1058" i="1"/>
  <c r="G775" i="1"/>
  <c r="G582" i="1"/>
  <c r="G179" i="1"/>
  <c r="G167" i="1"/>
  <c r="G161" i="1"/>
  <c r="G104" i="1"/>
  <c r="G103" i="1"/>
  <c r="G45" i="1"/>
  <c r="G23" i="1"/>
  <c r="G974" i="1" l="1"/>
  <c r="G973" i="1" s="1"/>
  <c r="G972" i="1" s="1"/>
  <c r="G1024" i="1"/>
  <c r="G1023" i="1" s="1"/>
  <c r="G1027" i="1"/>
  <c r="G1026" i="1" s="1"/>
  <c r="G1022" i="1" l="1"/>
  <c r="G946" i="1"/>
  <c r="G896" i="1"/>
  <c r="G557" i="1" l="1"/>
  <c r="G555" i="1" s="1"/>
  <c r="G556" i="1" l="1"/>
  <c r="G242" i="1"/>
  <c r="G286" i="1" l="1"/>
  <c r="G540" i="1" l="1"/>
  <c r="G539" i="1" s="1"/>
  <c r="G536" i="1"/>
  <c r="G535" i="1" s="1"/>
  <c r="G534" i="1" s="1"/>
  <c r="G472" i="1"/>
  <c r="G538" i="1" l="1"/>
  <c r="G446" i="1"/>
  <c r="G445" i="1" s="1"/>
  <c r="G444" i="1" s="1"/>
  <c r="G311" i="1"/>
  <c r="G310" i="1" s="1"/>
  <c r="G317" i="1"/>
  <c r="G316" i="1" s="1"/>
  <c r="G480" i="1" l="1"/>
  <c r="G516" i="1"/>
  <c r="G515" i="1" s="1"/>
  <c r="G514" i="1" s="1"/>
  <c r="G241" i="1" l="1"/>
  <c r="G240" i="1" s="1"/>
  <c r="G235" i="1" l="1"/>
  <c r="G234" i="1" s="1"/>
  <c r="G233" i="1" s="1"/>
  <c r="G232" i="1" s="1"/>
  <c r="G406" i="1"/>
  <c r="G398" i="1"/>
  <c r="G1095" i="1" l="1"/>
  <c r="G1093" i="1" s="1"/>
  <c r="G565" i="1" l="1"/>
  <c r="G358" i="1" l="1"/>
  <c r="G357" i="1" s="1"/>
  <c r="G356" i="1" s="1"/>
  <c r="G634" i="1"/>
  <c r="G633" i="1" s="1"/>
  <c r="G632" i="1" s="1"/>
  <c r="G964" i="1"/>
  <c r="G963" i="1" s="1"/>
  <c r="G903" i="1"/>
  <c r="G902" i="1" s="1"/>
  <c r="G901" i="1" s="1"/>
  <c r="G895" i="1"/>
  <c r="G39" i="1"/>
  <c r="G37" i="1"/>
  <c r="G1327" i="1"/>
  <c r="G1326" i="1" s="1"/>
  <c r="G102" i="1"/>
  <c r="G181" i="1"/>
  <c r="G180" i="1" s="1"/>
  <c r="G720" i="1"/>
  <c r="G719" i="1"/>
  <c r="G718" i="1" s="1"/>
  <c r="G1133" i="1"/>
  <c r="G350" i="1"/>
  <c r="G349" i="1" s="1"/>
  <c r="G348" i="1" s="1"/>
  <c r="G483" i="1"/>
  <c r="G482" i="1" s="1"/>
  <c r="G326" i="1"/>
  <c r="G325" i="1" s="1"/>
  <c r="G324" i="1" s="1"/>
  <c r="G133" i="1"/>
  <c r="G132" i="1" s="1"/>
  <c r="G131" i="1" s="1"/>
  <c r="G1302" i="1"/>
  <c r="G1301" i="1" s="1"/>
  <c r="G1300" i="1" s="1"/>
  <c r="G1298" i="1"/>
  <c r="G1297" i="1" s="1"/>
  <c r="G1296" i="1" s="1"/>
  <c r="G1249" i="1"/>
  <c r="G945" i="1"/>
  <c r="G944" i="1" s="1"/>
  <c r="G981" i="1"/>
  <c r="G980" i="1" s="1"/>
  <c r="G976" i="1" s="1"/>
  <c r="G965" i="1"/>
  <c r="G916" i="1"/>
  <c r="G915" i="1" s="1"/>
  <c r="G914" i="1" s="1"/>
  <c r="G913" i="1" s="1"/>
  <c r="G907" i="1"/>
  <c r="G906" i="1" s="1"/>
  <c r="G905" i="1" s="1"/>
  <c r="G1202" i="1"/>
  <c r="G1201" i="1" s="1"/>
  <c r="G1200" i="1" s="1"/>
  <c r="G1194" i="1"/>
  <c r="G1193" i="1" s="1"/>
  <c r="G750" i="1"/>
  <c r="G581" i="1"/>
  <c r="G1324" i="1"/>
  <c r="G1239" i="1"/>
  <c r="G774" i="1"/>
  <c r="G294" i="1"/>
  <c r="G293" i="1" s="1"/>
  <c r="G292" i="1" s="1"/>
  <c r="G842" i="1"/>
  <c r="G841" i="1" s="1"/>
  <c r="G840" i="1" s="1"/>
  <c r="G839" i="1" s="1"/>
  <c r="G838" i="1" s="1"/>
  <c r="G418" i="1"/>
  <c r="G417" i="1" s="1"/>
  <c r="G416" i="1" s="1"/>
  <c r="G511" i="1"/>
  <c r="G510" i="1"/>
  <c r="G509" i="1" s="1"/>
  <c r="G1127" i="1"/>
  <c r="G1126" i="1" s="1"/>
  <c r="G1125" i="1" s="1"/>
  <c r="G1165" i="1"/>
  <c r="G1164" i="1" s="1"/>
  <c r="G1163" i="1" s="1"/>
  <c r="G1212" i="1"/>
  <c r="G1211" i="1" s="1"/>
  <c r="G1210" i="1" s="1"/>
  <c r="G1123" i="1"/>
  <c r="G1122" i="1" s="1"/>
  <c r="G1121" i="1" s="1"/>
  <c r="G1057" i="1"/>
  <c r="G1056" i="1" s="1"/>
  <c r="G1055" i="1" s="1"/>
  <c r="G405" i="1"/>
  <c r="G404" i="1" s="1"/>
  <c r="G403" i="1" s="1"/>
  <c r="G313" i="1"/>
  <c r="G306" i="1" s="1"/>
  <c r="G424" i="1"/>
  <c r="G423" i="1" s="1"/>
  <c r="G422" i="1" s="1"/>
  <c r="G835" i="1"/>
  <c r="G834" i="1" s="1"/>
  <c r="G833" i="1" s="1"/>
  <c r="G832" i="1" s="1"/>
  <c r="G831" i="1" s="1"/>
  <c r="G178" i="1"/>
  <c r="G889" i="1"/>
  <c r="G888" i="1" s="1"/>
  <c r="G1241" i="1"/>
  <c r="G1112" i="1"/>
  <c r="G1332" i="1"/>
  <c r="G1331" i="1" s="1"/>
  <c r="G1330" i="1" s="1"/>
  <c r="G89" i="1"/>
  <c r="G97" i="1"/>
  <c r="G850" i="1"/>
  <c r="G849" i="1" s="1"/>
  <c r="G848" i="1" s="1"/>
  <c r="G999" i="1"/>
  <c r="G998" i="1" s="1"/>
  <c r="G997" i="1" s="1"/>
  <c r="G996" i="1" s="1"/>
  <c r="G768" i="1"/>
  <c r="G767" i="1" s="1"/>
  <c r="G119" i="1"/>
  <c r="G1281" i="1"/>
  <c r="G1280" i="1" s="1"/>
  <c r="G1083" i="1"/>
  <c r="G1082" i="1" s="1"/>
  <c r="G1081" i="1" s="1"/>
  <c r="G1080" i="1" s="1"/>
  <c r="G593" i="1"/>
  <c r="G592" i="1" s="1"/>
  <c r="G591" i="1" s="1"/>
  <c r="G590" i="1" s="1"/>
  <c r="G589" i="1" s="1"/>
  <c r="G588" i="1" s="1"/>
  <c r="G505" i="1"/>
  <c r="G502" i="1" s="1"/>
  <c r="G501" i="1" s="1"/>
  <c r="G746" i="1"/>
  <c r="G745" i="1" s="1"/>
  <c r="G744" i="1" s="1"/>
  <c r="G1139" i="1"/>
  <c r="G1138" i="1" s="1"/>
  <c r="G1137" i="1" s="1"/>
  <c r="G288" i="1"/>
  <c r="G285" i="1" s="1"/>
  <c r="G284" i="1" s="1"/>
  <c r="G282" i="1" s="1"/>
  <c r="G1292" i="1"/>
  <c r="G1291" i="1" s="1"/>
  <c r="G1290" i="1" s="1"/>
  <c r="G1289" i="1" s="1"/>
  <c r="G1173" i="1"/>
  <c r="G1172" i="1" s="1"/>
  <c r="G1171" i="1" s="1"/>
  <c r="G1170" i="1" s="1"/>
  <c r="G1077" i="1"/>
  <c r="G1076" i="1" s="1"/>
  <c r="G1075" i="1" s="1"/>
  <c r="G1020" i="1"/>
  <c r="G1019" i="1" s="1"/>
  <c r="G1018" i="1" s="1"/>
  <c r="G1016" i="1"/>
  <c r="G1015" i="1" s="1"/>
  <c r="G1014" i="1" s="1"/>
  <c r="G994" i="1"/>
  <c r="G993" i="1" s="1"/>
  <c r="G992" i="1" s="1"/>
  <c r="G991" i="1" s="1"/>
  <c r="G969" i="1"/>
  <c r="G968" i="1" s="1"/>
  <c r="G967" i="1" s="1"/>
  <c r="G527" i="1"/>
  <c r="G526" i="1" s="1"/>
  <c r="G525" i="1" s="1"/>
  <c r="G520" i="1" s="1"/>
  <c r="G1272" i="1"/>
  <c r="G1271" i="1" s="1"/>
  <c r="G821" i="1"/>
  <c r="G820" i="1" s="1"/>
  <c r="G819" i="1" s="1"/>
  <c r="G818" i="1" s="1"/>
  <c r="G817" i="1" s="1"/>
  <c r="G816" i="1" s="1"/>
  <c r="G1159" i="1"/>
  <c r="G1158" i="1" s="1"/>
  <c r="G1151" i="1" s="1"/>
  <c r="G1149" i="1"/>
  <c r="G1148" i="1" s="1"/>
  <c r="G1147" i="1" s="1"/>
  <c r="G208" i="1"/>
  <c r="G207" i="1" s="1"/>
  <c r="G206" i="1" s="1"/>
  <c r="G486" i="1"/>
  <c r="G485" i="1" s="1"/>
  <c r="G1198" i="1"/>
  <c r="G1197" i="1" s="1"/>
  <c r="G1196" i="1" s="1"/>
  <c r="G789" i="1"/>
  <c r="G788" i="1" s="1"/>
  <c r="G787" i="1" s="1"/>
  <c r="G786" i="1" s="1"/>
  <c r="G467" i="1"/>
  <c r="G466" i="1" s="1"/>
  <c r="G465" i="1" s="1"/>
  <c r="G1208" i="1"/>
  <c r="G1207" i="1" s="1"/>
  <c r="G1206" i="1" s="1"/>
  <c r="G1224" i="1"/>
  <c r="G1223" i="1" s="1"/>
  <c r="G1222" i="1" s="1"/>
  <c r="G1314" i="1"/>
  <c r="G1313" i="1" s="1"/>
  <c r="G1312" i="1" s="1"/>
  <c r="G1295" i="1" s="1"/>
  <c r="G1051" i="1"/>
  <c r="G1050" i="1" s="1"/>
  <c r="G1049" i="1" s="1"/>
  <c r="G1048" i="1" s="1"/>
  <c r="G1012" i="1"/>
  <c r="G1011" i="1" s="1"/>
  <c r="G1010" i="1" s="1"/>
  <c r="G1009" i="1" s="1"/>
  <c r="G602" i="1"/>
  <c r="G601" i="1" s="1"/>
  <c r="G600" i="1" s="1"/>
  <c r="G599" i="1" s="1"/>
  <c r="G28" i="1"/>
  <c r="G613" i="1"/>
  <c r="G612" i="1" s="1"/>
  <c r="G611" i="1" s="1"/>
  <c r="G610" i="1" s="1"/>
  <c r="G609" i="1" s="1"/>
  <c r="G499" i="1"/>
  <c r="G498" i="1" s="1"/>
  <c r="G497" i="1" s="1"/>
  <c r="G730" i="1"/>
  <c r="G729" i="1" s="1"/>
  <c r="G728" i="1" s="1"/>
  <c r="G563" i="1"/>
  <c r="G762" i="1"/>
  <c r="G761" i="1" s="1"/>
  <c r="G674" i="1"/>
  <c r="G376" i="1"/>
  <c r="G152" i="1"/>
  <c r="G151" i="1" s="1"/>
  <c r="G150" i="1" s="1"/>
  <c r="G149" i="1" s="1"/>
  <c r="G148" i="1" s="1"/>
  <c r="G147" i="1" s="1"/>
  <c r="G336" i="1"/>
  <c r="G335" i="1" s="1"/>
  <c r="G334" i="1" s="1"/>
  <c r="G409" i="1"/>
  <c r="G408" i="1" s="1"/>
  <c r="G407" i="1" s="1"/>
  <c r="G370" i="1"/>
  <c r="G369" i="1" s="1"/>
  <c r="G368" i="1" s="1"/>
  <c r="G1256" i="1"/>
  <c r="G1255" i="1" s="1"/>
  <c r="G1254" i="1" s="1"/>
  <c r="G1230" i="1"/>
  <c r="G1229" i="1" s="1"/>
  <c r="G1039" i="1"/>
  <c r="G1005" i="1"/>
  <c r="G1131" i="1"/>
  <c r="G1136" i="1"/>
  <c r="G1135" i="1" s="1"/>
  <c r="G1119" i="1"/>
  <c r="G1118" i="1" s="1"/>
  <c r="G1117" i="1" s="1"/>
  <c r="G1114" i="1"/>
  <c r="G99" i="1"/>
  <c r="G665" i="1"/>
  <c r="G123" i="1"/>
  <c r="G121" i="1" s="1"/>
  <c r="G607" i="1"/>
  <c r="G606" i="1" s="1"/>
  <c r="G605" i="1" s="1"/>
  <c r="G604" i="1" s="1"/>
  <c r="G894" i="1"/>
  <c r="G892" i="1" s="1"/>
  <c r="G891" i="1" s="1"/>
  <c r="G1073" i="1"/>
  <c r="G1072" i="1" s="1"/>
  <c r="G1071" i="1" s="1"/>
  <c r="G1220" i="1"/>
  <c r="G1219" i="1" s="1"/>
  <c r="G1218" i="1" s="1"/>
  <c r="G583" i="1"/>
  <c r="G776" i="1"/>
  <c r="G168" i="1"/>
  <c r="G166" i="1"/>
  <c r="G267" i="1"/>
  <c r="G266" i="1" s="1"/>
  <c r="G265" i="1" s="1"/>
  <c r="G264" i="1" s="1"/>
  <c r="G263" i="1" s="1"/>
  <c r="G1216" i="1"/>
  <c r="G1215" i="1" s="1"/>
  <c r="G1214" i="1" s="1"/>
  <c r="G803" i="1"/>
  <c r="G802" i="1" s="1"/>
  <c r="G801" i="1" s="1"/>
  <c r="G881" i="1"/>
  <c r="G880" i="1" s="1"/>
  <c r="G879" i="1" s="1"/>
  <c r="G899" i="1"/>
  <c r="G898" i="1" s="1"/>
  <c r="G897" i="1" s="1"/>
  <c r="G366" i="1"/>
  <c r="G362" i="1" s="1"/>
  <c r="G354" i="1"/>
  <c r="G353" i="1" s="1"/>
  <c r="G352" i="1" s="1"/>
  <c r="G91" i="1"/>
  <c r="G1261" i="1"/>
  <c r="G1259" i="1" s="1"/>
  <c r="G1258" i="1" s="1"/>
  <c r="G942" i="1"/>
  <c r="G941" i="1" s="1"/>
  <c r="G41" i="1"/>
  <c r="G752" i="1"/>
  <c r="G140" i="1"/>
  <c r="G139" i="1" s="1"/>
  <c r="G137" i="1" s="1"/>
  <c r="G135" i="1" s="1"/>
  <c r="G694" i="1"/>
  <c r="G693" i="1" s="1"/>
  <c r="G692" i="1" s="1"/>
  <c r="G690" i="1"/>
  <c r="G689" i="1" s="1"/>
  <c r="G686" i="1"/>
  <c r="G685" i="1" s="1"/>
  <c r="G684" i="1" s="1"/>
  <c r="G682" i="1"/>
  <c r="G680" i="1"/>
  <c r="G676" i="1"/>
  <c r="G661" i="1"/>
  <c r="G660" i="1" s="1"/>
  <c r="G659" i="1" s="1"/>
  <c r="G657" i="1"/>
  <c r="G656" i="1" s="1"/>
  <c r="G655" i="1" s="1"/>
  <c r="G567" i="1"/>
  <c r="G479" i="1"/>
  <c r="G478" i="1" s="1"/>
  <c r="G477" i="1" s="1"/>
  <c r="G475" i="1"/>
  <c r="G474" i="1" s="1"/>
  <c r="G473" i="1" s="1"/>
  <c r="G471" i="1"/>
  <c r="G470" i="1" s="1"/>
  <c r="G469" i="1" s="1"/>
  <c r="G432" i="1"/>
  <c r="G431" i="1"/>
  <c r="G430" i="1" s="1"/>
  <c r="G401" i="1"/>
  <c r="G400" i="1" s="1"/>
  <c r="G399" i="1" s="1"/>
  <c r="G397" i="1"/>
  <c r="G396" i="1" s="1"/>
  <c r="G395" i="1" s="1"/>
  <c r="G380" i="1"/>
  <c r="G378" i="1"/>
  <c r="G344" i="1"/>
  <c r="G343" i="1" s="1"/>
  <c r="G342" i="1" s="1"/>
  <c r="G332" i="1"/>
  <c r="G331" i="1" s="1"/>
  <c r="G330" i="1" s="1"/>
  <c r="G280" i="1"/>
  <c r="G276" i="1" s="1"/>
  <c r="G273" i="1"/>
  <c r="G272" i="1" s="1"/>
  <c r="G271" i="1"/>
  <c r="G117" i="1"/>
  <c r="G1091" i="1"/>
  <c r="G1089" i="1"/>
  <c r="G1260" i="1"/>
  <c r="G738" i="1"/>
  <c r="G737" i="1" s="1"/>
  <c r="G736" i="1" s="1"/>
  <c r="G734" i="1"/>
  <c r="G733" i="1" s="1"/>
  <c r="G732" i="1" s="1"/>
  <c r="G726" i="1"/>
  <c r="G725" i="1" s="1"/>
  <c r="G724" i="1" s="1"/>
  <c r="G85" i="1"/>
  <c r="G84" i="1" s="1"/>
  <c r="G83" i="1" s="1"/>
  <c r="G82" i="1" s="1"/>
  <c r="G49" i="1"/>
  <c r="G48" i="1" s="1"/>
  <c r="G46" i="1"/>
  <c r="G44" i="1"/>
  <c r="G74" i="1"/>
  <c r="G73" i="1" s="1"/>
  <c r="G72" i="1" s="1"/>
  <c r="G71" i="1" s="1"/>
  <c r="G22" i="1"/>
  <c r="G21" i="1" s="1"/>
  <c r="G20" i="1" s="1"/>
  <c r="G19" i="1" s="1"/>
  <c r="G30" i="1"/>
  <c r="G1336" i="1"/>
  <c r="G1335" i="1" s="1"/>
  <c r="G1334" i="1" s="1"/>
  <c r="G1333" i="1" s="1"/>
  <c r="G1328" i="1"/>
  <c r="G1061" i="1"/>
  <c r="G1060" i="1" s="1"/>
  <c r="G1059" i="1" s="1"/>
  <c r="G1105" i="1"/>
  <c r="G1103" i="1"/>
  <c r="G1101" i="1"/>
  <c r="G1065" i="1"/>
  <c r="G1064" i="1" s="1"/>
  <c r="G1063" i="1" s="1"/>
  <c r="G1007" i="1"/>
  <c r="G1041" i="1"/>
  <c r="G961" i="1"/>
  <c r="G960" i="1" s="1"/>
  <c r="G959" i="1" s="1"/>
  <c r="G957" i="1"/>
  <c r="G956" i="1" s="1"/>
  <c r="G955" i="1" s="1"/>
  <c r="G938" i="1"/>
  <c r="G937" i="1" s="1"/>
  <c r="G936" i="1" s="1"/>
  <c r="G934" i="1"/>
  <c r="G933" i="1" s="1"/>
  <c r="G932" i="1" s="1"/>
  <c r="G949" i="1"/>
  <c r="G948" i="1" s="1"/>
  <c r="G947" i="1" s="1"/>
  <c r="G926" i="1"/>
  <c r="G925" i="1" s="1"/>
  <c r="G924" i="1" s="1"/>
  <c r="G922" i="1"/>
  <c r="G921" i="1" s="1"/>
  <c r="G920" i="1" s="1"/>
  <c r="G1179" i="1"/>
  <c r="G1178" i="1" s="1"/>
  <c r="G1177" i="1" s="1"/>
  <c r="G1183" i="1"/>
  <c r="G1182" i="1" s="1"/>
  <c r="G1181" i="1" s="1"/>
  <c r="G1187" i="1"/>
  <c r="G1186" i="1" s="1"/>
  <c r="G1185" i="1" s="1"/>
  <c r="G885" i="1"/>
  <c r="G884" i="1" s="1"/>
  <c r="G930" i="1"/>
  <c r="G929" i="1" s="1"/>
  <c r="G928" i="1" s="1"/>
  <c r="G873" i="1"/>
  <c r="G872" i="1" s="1"/>
  <c r="G871" i="1" s="1"/>
  <c r="G794" i="1"/>
  <c r="G793" i="1" s="1"/>
  <c r="G792" i="1" s="1"/>
  <c r="G798" i="1"/>
  <c r="G797" i="1" s="1"/>
  <c r="G796" i="1" s="1"/>
  <c r="G742" i="1"/>
  <c r="G741" i="1" s="1"/>
  <c r="G740" i="1" s="1"/>
  <c r="G129" i="1"/>
  <c r="G128" i="1" s="1"/>
  <c r="G127" i="1" s="1"/>
  <c r="G126" i="1" s="1"/>
  <c r="G125" i="1" s="1"/>
  <c r="G160" i="1"/>
  <c r="G159" i="1" s="1"/>
  <c r="G158" i="1" s="1"/>
  <c r="G157" i="1" s="1"/>
  <c r="G1070" i="1"/>
  <c r="G1069" i="1" s="1"/>
  <c r="G270" i="1"/>
  <c r="G360" i="1"/>
  <c r="G1067" i="1"/>
  <c r="G1253" i="1"/>
  <c r="G1087" i="1"/>
  <c r="G1250" i="1"/>
  <c r="G421" i="1" l="1"/>
  <c r="G420" i="1" s="1"/>
  <c r="G291" i="1"/>
  <c r="G290" i="1" s="1"/>
  <c r="G1323" i="1"/>
  <c r="G1318" i="1" s="1"/>
  <c r="G1317" i="1" s="1"/>
  <c r="G1316" i="1" s="1"/>
  <c r="G88" i="1"/>
  <c r="G76" i="1" s="1"/>
  <c r="G1038" i="1"/>
  <c r="G1037" i="1" s="1"/>
  <c r="G1036" i="1" s="1"/>
  <c r="G580" i="1"/>
  <c r="G1130" i="1"/>
  <c r="G1129" i="1" s="1"/>
  <c r="G624" i="1"/>
  <c r="G623" i="1" s="1"/>
  <c r="G616" i="1" s="1"/>
  <c r="G101" i="1"/>
  <c r="G43" i="1"/>
  <c r="G749" i="1"/>
  <c r="G748" i="1" s="1"/>
  <c r="G36" i="1"/>
  <c r="G830" i="1"/>
  <c r="G1205" i="1"/>
  <c r="G1204" i="1" s="1"/>
  <c r="G1004" i="1"/>
  <c r="G1003" i="1" s="1"/>
  <c r="G1054" i="1"/>
  <c r="G1047" i="1" s="1"/>
  <c r="G279" i="1"/>
  <c r="G278" i="1" s="1"/>
  <c r="G277" i="1" s="1"/>
  <c r="G883" i="1"/>
  <c r="G869" i="1" s="1"/>
  <c r="G1100" i="1"/>
  <c r="G1099" i="1" s="1"/>
  <c r="G1086" i="1" s="1"/>
  <c r="G1085" i="1" s="1"/>
  <c r="G365" i="1"/>
  <c r="G364" i="1" s="1"/>
  <c r="G363" i="1" s="1"/>
  <c r="G122" i="1"/>
  <c r="G688" i="1"/>
  <c r="G177" i="1"/>
  <c r="G171" i="1" s="1"/>
  <c r="G170" i="1" s="1"/>
  <c r="G717" i="1"/>
  <c r="G716" i="1" s="1"/>
  <c r="G940" i="1"/>
  <c r="G673" i="1"/>
  <c r="G672" i="1" s="1"/>
  <c r="G165" i="1"/>
  <c r="G164" i="1" s="1"/>
  <c r="G163" i="1" s="1"/>
  <c r="G162" i="1" s="1"/>
  <c r="G156" i="1" s="1"/>
  <c r="G116" i="1"/>
  <c r="G115" i="1" s="1"/>
  <c r="G114" i="1" s="1"/>
  <c r="G113" i="1" s="1"/>
  <c r="G112" i="1" s="1"/>
  <c r="G773" i="1"/>
  <c r="G893" i="1"/>
  <c r="G1238" i="1"/>
  <c r="G1233" i="1" s="1"/>
  <c r="G329" i="1"/>
  <c r="G328" i="1" s="1"/>
  <c r="G394" i="1"/>
  <c r="G393" i="1" s="1"/>
  <c r="G1111" i="1"/>
  <c r="G1110" i="1" s="1"/>
  <c r="G1109" i="1" s="1"/>
  <c r="G375" i="1"/>
  <c r="G374" i="1" s="1"/>
  <c r="G663" i="1"/>
  <c r="G654" i="1" s="1"/>
  <c r="G664" i="1"/>
  <c r="G1228" i="1"/>
  <c r="G1227" i="1" s="1"/>
  <c r="G1226" i="1"/>
  <c r="G679" i="1"/>
  <c r="G678" i="1" s="1"/>
  <c r="G562" i="1"/>
  <c r="G561" i="1" s="1"/>
  <c r="G481" i="1"/>
  <c r="G464" i="1" s="1"/>
  <c r="G463" i="1" s="1"/>
  <c r="G1244" i="1"/>
  <c r="G1243" i="1" s="1"/>
  <c r="G1248" i="1"/>
  <c r="G1247" i="1" s="1"/>
  <c r="G1176" i="1"/>
  <c r="G1175" i="1" s="1"/>
  <c r="G1192" i="1"/>
  <c r="G1191" i="1" s="1"/>
  <c r="G1190" i="1" s="1"/>
  <c r="G791" i="1"/>
  <c r="G785" i="1" s="1"/>
  <c r="G778" i="1" s="1"/>
  <c r="G846" i="1"/>
  <c r="G845" i="1" s="1"/>
  <c r="G847" i="1"/>
  <c r="G27" i="1"/>
  <c r="G26" i="1" s="1"/>
  <c r="G25" i="1" s="1"/>
  <c r="G598" i="1"/>
  <c r="G96" i="1"/>
  <c r="G347" i="1"/>
  <c r="G346" i="1" s="1"/>
  <c r="G715" i="1" l="1"/>
  <c r="G709" i="1" s="1"/>
  <c r="G708" i="1" s="1"/>
  <c r="G707" i="1" s="1"/>
  <c r="G1002" i="1"/>
  <c r="G1001" i="1" s="1"/>
  <c r="G373" i="1"/>
  <c r="G1108" i="1"/>
  <c r="G1107" i="1" s="1"/>
  <c r="G919" i="1"/>
  <c r="G24" i="1"/>
  <c r="G18" i="1" s="1"/>
  <c r="G1246" i="1"/>
  <c r="G1245" i="1" s="1"/>
  <c r="G667" i="1"/>
  <c r="G653" i="1" s="1"/>
  <c r="G652" i="1" s="1"/>
  <c r="G554" i="1"/>
  <c r="G544" i="1" s="1"/>
  <c r="G392" i="1" s="1"/>
  <c r="G1189" i="1"/>
  <c r="G372" i="1" l="1"/>
  <c r="G262" i="1" s="1"/>
  <c r="G184" i="1" s="1"/>
  <c r="G868" i="1"/>
  <c r="G844" i="1" s="1"/>
  <c r="G17" i="1"/>
  <c r="G1350" i="1" l="1"/>
</calcChain>
</file>

<file path=xl/sharedStrings.xml><?xml version="1.0" encoding="utf-8"?>
<sst xmlns="http://schemas.openxmlformats.org/spreadsheetml/2006/main" count="5688" uniqueCount="842">
  <si>
    <t>01</t>
  </si>
  <si>
    <t>Функционирование  Правительства Российской Федерации, высших исполнительных органов государственной  власти субъекта Российской Федерации, местных администраций</t>
  </si>
  <si>
    <t>04</t>
  </si>
  <si>
    <t>02</t>
  </si>
  <si>
    <t>021</t>
  </si>
  <si>
    <t>Рз</t>
  </si>
  <si>
    <t>Пр</t>
  </si>
  <si>
    <t>ЦСР</t>
  </si>
  <si>
    <t>ВР</t>
  </si>
  <si>
    <t>Наименование  расходов</t>
  </si>
  <si>
    <t>Резервные фонды</t>
  </si>
  <si>
    <t>12</t>
  </si>
  <si>
    <t>03</t>
  </si>
  <si>
    <t>022</t>
  </si>
  <si>
    <t>023</t>
  </si>
  <si>
    <t>043</t>
  </si>
  <si>
    <t>07</t>
  </si>
  <si>
    <t>00</t>
  </si>
  <si>
    <t>Общее образование</t>
  </si>
  <si>
    <t>Другие вопросы в области образования</t>
  </si>
  <si>
    <t>09</t>
  </si>
  <si>
    <t>08</t>
  </si>
  <si>
    <t xml:space="preserve">Культура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</si>
  <si>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</si>
  <si>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</si>
  <si>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Другие общегосударственные вопросы</t>
  </si>
  <si>
    <t>14</t>
  </si>
  <si>
    <t>Выполнение других обязательств государства</t>
  </si>
  <si>
    <t>05</t>
  </si>
  <si>
    <t>Жилищное хозяйство</t>
  </si>
  <si>
    <t>Коммунальное хозяйство</t>
  </si>
  <si>
    <t>Благоустройство</t>
  </si>
  <si>
    <t>Лесное хозяйство</t>
  </si>
  <si>
    <t>Транспорт</t>
  </si>
  <si>
    <t>041</t>
  </si>
  <si>
    <t>Другие вопросы в области национальной экономики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</si>
  <si>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</si>
  <si>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</si>
  <si>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</si>
  <si>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</si>
  <si>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Дошкольное образование</t>
  </si>
  <si>
    <t>11</t>
  </si>
  <si>
    <t>Другие вопросы в области жилищно-коммунального хозяйства</t>
  </si>
  <si>
    <t>к решению</t>
  </si>
  <si>
    <t>Ишимской городской Думы</t>
  </si>
  <si>
    <t>НАЦИОНАЛЬНАЯ ЭКОНОМИКА</t>
  </si>
  <si>
    <t>Социальное обслуживание населения</t>
  </si>
  <si>
    <t>ОБЩЕГОСУДАРСТВЕННЫЕ ВОПРОСЫ</t>
  </si>
  <si>
    <t>НАЦИОНАЛЬНАЯ БЕЗОПАСНОСТЬ И ПРАВООХРАНИТЕЛЬНАЯ ДЕЯТЕЛЬНОСТЬ</t>
  </si>
  <si>
    <t>СОЦИАЛЬНАЯ ПОЛИТИКА</t>
  </si>
  <si>
    <t>ДЕПАРТАМЕНТ ГОРОДСКОГО ХОЗЯЙСТВА АДМИНИСТРАЦИИ ГОРОДА ИШИМА</t>
  </si>
  <si>
    <t>ЖИЛИЩНО-КОММУНАЛЬНОЕ ХОЗЯЙСТВО</t>
  </si>
  <si>
    <t>ОБРАЗОВАНИЕ</t>
  </si>
  <si>
    <t>ДЕПАРТАМЕНТ ИМУЩЕСТВЕННЫХ ОТНОШЕНИЙ И ЗЕМЕЛЬНЫХ РЕСУРСОВ АДМИНИСТРАЦИИ ГОРОДА ИШИМА</t>
  </si>
  <si>
    <t>КОМИТЕТ ФИНАНСОВ АДМИНИСТРАЦИИ ГОРОДА ИШИМА</t>
  </si>
  <si>
    <t>Обеспечение пожарной безопасности</t>
  </si>
  <si>
    <t>Массовый спорт</t>
  </si>
  <si>
    <t>ФИЗИЧЕСКАЯ КУЛЬТУРА И СПОРТ</t>
  </si>
  <si>
    <t>13</t>
  </si>
  <si>
    <t>ДЕПАРТАМЕНТ ПО СОЦИАЛЬНЫМ ВОПРОСАМ АДМИНИСТРАЦИИ ГОРОДА ИШИМА</t>
  </si>
  <si>
    <t>Другие вопросы в области национальной безопасности и правоохранительной деятельности</t>
  </si>
  <si>
    <t xml:space="preserve">   </t>
  </si>
  <si>
    <t>МКУ АДМИНИСТРАЦИЯ ГОРОДА ИШИМА</t>
  </si>
  <si>
    <t>МКУ ИШИМСКАЯ ГОРОДСКАЯ ДУМА</t>
  </si>
  <si>
    <t>Главный
распорядитель</t>
  </si>
  <si>
    <t>Обеспечение деятельности органов местного самоуправления</t>
  </si>
  <si>
    <t>Закупка товаров, работ и услуг для государственных (муниципальных) нужд</t>
  </si>
  <si>
    <t>Иные бюджетные ассигнования</t>
  </si>
  <si>
    <t>Создание и организация деятельности административных комиссий</t>
  </si>
  <si>
    <t>Определение перечня должностных лиц, уполномоченных составлять протоколы об административных правонарушениях, предусмотренных Кодексом Тюменской области об административной ответственности</t>
  </si>
  <si>
    <t>Резервный фонд администрации города Ишима</t>
  </si>
  <si>
    <t>800</t>
  </si>
  <si>
    <t>74 0 7030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</si>
  <si>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спорта, социальной и молодежной политики</t>
  </si>
  <si>
    <t>600</t>
  </si>
  <si>
    <t>Обеспечение государственных гарантий реализации прав на получение общедоступного и бесплатного дошкольного образования в рамках реализации программы по развитию образования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</si>
  <si>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образования</t>
  </si>
  <si>
    <t>75 0 7030</t>
  </si>
  <si>
    <t>74 0 1931</t>
  </si>
  <si>
    <t xml:space="preserve">Создание условий для всестороннего развития детей и молодежи в рамках реализации программы по развитию спорта, социальной и молодежной политики </t>
  </si>
  <si>
    <t>Мероприятия в области охраны, восстановления и использования лесов в рамках программы по развитию жилищно-коммунального хозяйства</t>
  </si>
  <si>
    <t>Возмещение расходов перевозчику, связанных с регулированием тарифов в городском сообщении в рамках реализации программы по развитию транспортных услуг</t>
  </si>
  <si>
    <t>81 0 7362</t>
  </si>
  <si>
    <t>Проектно-изыскательские работы в рамках реализации программы дорожного строительства</t>
  </si>
  <si>
    <t>Социальное обеспечение и иные выплаты населению</t>
  </si>
  <si>
    <t>99 0 1910</t>
  </si>
  <si>
    <t>99 0 1912</t>
  </si>
  <si>
    <t>200</t>
  </si>
  <si>
    <t>100</t>
  </si>
  <si>
    <t>Предоставление мер социальной поддержки отдельным категориям граждан</t>
  </si>
  <si>
    <t>300</t>
  </si>
  <si>
    <t>Организация библиотечного обслуживания населения  в рамках реализации программы по развитию культурной деятельности</t>
  </si>
  <si>
    <t>Распоряжение муниципальным имуществом в рамках реализации программы по развитию в области управления и распоряжения муниципальной собственностью</t>
  </si>
  <si>
    <t>Обеспечение первичных мер пожарной безопасности в рамках реализации программы по развитию гражданской обороны и защиты населения города Ишима от чрезвычайных ситуаций природного и техногенного характера</t>
  </si>
  <si>
    <t>Создание условий для деятельности добровольных формирований населения по охране общественного порядка в рамках реализации программы по профилактике правонарушений и усилению борьбы с преступностью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</si>
  <si>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</si>
  <si>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</si>
  <si>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111</t>
  </si>
  <si>
    <t>Водное хозяйство</t>
  </si>
  <si>
    <t>06</t>
  </si>
  <si>
    <t>Связь и информатика</t>
  </si>
  <si>
    <t xml:space="preserve">Отдельные мероприятия в области информационно-коммуникационных технологий и связи в рамках реализации программы по развитию транспортных услуг </t>
  </si>
  <si>
    <t>Обеспечение деятельности органов местного самоуправления в рамках реализации программы по развитию муниципальной службы</t>
  </si>
  <si>
    <t xml:space="preserve">КУЛЬТУРА, КИНЕМАТОГРАФИЯ </t>
  </si>
  <si>
    <t>Дорожное хозяйство (дорожные фонды)</t>
  </si>
  <si>
    <t>Другие вопросы в области культуры, кинематографии</t>
  </si>
  <si>
    <t>Социальная поддержка отдельных категорий граждан по обеспечению жильем</t>
  </si>
  <si>
    <t>Формирование торгового реестра Тюменской области в рамках реализации программы по развитию потребительского рынка и предпринимательства</t>
  </si>
  <si>
    <t>99 0 00 74000</t>
  </si>
  <si>
    <t>Социальные выплаты гражданам, кроме публичных нормативных социальных выплат</t>
  </si>
  <si>
    <t>320</t>
  </si>
  <si>
    <t>120</t>
  </si>
  <si>
    <t>Иные закупки товаров, работ и услуг для государственных (муниципальных) нужд</t>
  </si>
  <si>
    <t>240</t>
  </si>
  <si>
    <t>Расходы на выплаты персоналу казенных учреждений</t>
  </si>
  <si>
    <t>76 0 01 70300</t>
  </si>
  <si>
    <t>110</t>
  </si>
  <si>
    <t>99 0 00 70100</t>
  </si>
  <si>
    <t>Иные закупки товаров, работ и услуг для обеспечения государственных(муниципальных)нужд</t>
  </si>
  <si>
    <t>Уплата налогов, сборов и иных платежей</t>
  </si>
  <si>
    <t>77 0 00 00000</t>
  </si>
  <si>
    <t>77 0 01 00000</t>
  </si>
  <si>
    <t>77 0 01 70300</t>
  </si>
  <si>
    <t xml:space="preserve">Расходы на выплаты персоналу казенных учреждений </t>
  </si>
  <si>
    <t>77 0 02 71750</t>
  </si>
  <si>
    <t>77 0 02 00000</t>
  </si>
  <si>
    <t>82 0 01 70300</t>
  </si>
  <si>
    <t>99 0 00 00000</t>
  </si>
  <si>
    <t>99 0 00 19120</t>
  </si>
  <si>
    <t>75 0 00 00000</t>
  </si>
  <si>
    <t>Мероприятие "Библиотечное обслуживание населения, комплектование библиотечных фондов, организация подписки на периодические издания"</t>
  </si>
  <si>
    <t>75 0 01 00000</t>
  </si>
  <si>
    <t>75 0 01 72110</t>
  </si>
  <si>
    <t>Субсидии автономным учреждениям</t>
  </si>
  <si>
    <t>75 0 02 72120</t>
  </si>
  <si>
    <t>75 0 02 00000</t>
  </si>
  <si>
    <t>Мероприятие "Демонстрация для населения музейных выставок, обеспечение их сменяемости, формирование музейных коллекций"</t>
  </si>
  <si>
    <t>Мероприятие "Организация и проведение мероприятий, направленных на создание благоприятных условий для организации культурного досуга и отдыха жителей муниципального образования"</t>
  </si>
  <si>
    <t>75 0 03 00000</t>
  </si>
  <si>
    <t>75 0 04 00000</t>
  </si>
  <si>
    <t>75 0 04 72140</t>
  </si>
  <si>
    <t>75 0 05 00000</t>
  </si>
  <si>
    <t>75 0 05 70300</t>
  </si>
  <si>
    <t>75 0 06 00000</t>
  </si>
  <si>
    <t>75 0 06 70300</t>
  </si>
  <si>
    <t>75 0 03 72130</t>
  </si>
  <si>
    <t>Мероприятие "Оказание населению услуг по дополнительному образованию детей"</t>
  </si>
  <si>
    <t>73 0 01 00000</t>
  </si>
  <si>
    <t>73 0 01 19250</t>
  </si>
  <si>
    <t>73 0 02 00000</t>
  </si>
  <si>
    <t>73 0 07 00000</t>
  </si>
  <si>
    <t>73 0 07 70300</t>
  </si>
  <si>
    <t>73 0 15 00000</t>
  </si>
  <si>
    <t>73 0 15 70300</t>
  </si>
  <si>
    <t>73 0 16 00000</t>
  </si>
  <si>
    <t>73 0 16 70300</t>
  </si>
  <si>
    <t>73 0 04 19270</t>
  </si>
  <si>
    <t>73 0 04 00000</t>
  </si>
  <si>
    <t>89 0 00 00000</t>
  </si>
  <si>
    <t>Мероприятие "Проведение периодических мониторингов общественного мнения по вопросам обеспечения этно-конфессионального согласия и общественно-политической стабильности"</t>
  </si>
  <si>
    <t>89 0 01 00000</t>
  </si>
  <si>
    <t>89 0 01 70500</t>
  </si>
  <si>
    <t>Мероприятие "Мероприятия в рамках информационно-пропагандистской работы с населением"</t>
  </si>
  <si>
    <t>89 0 02 00000</t>
  </si>
  <si>
    <t>89 0 02 70500</t>
  </si>
  <si>
    <t>89 0 03 70500</t>
  </si>
  <si>
    <t>89 0 03 00000</t>
  </si>
  <si>
    <t>73 0 05 19410</t>
  </si>
  <si>
    <t>73 0 05 00000</t>
  </si>
  <si>
    <t>73 0 12 00000</t>
  </si>
  <si>
    <t>73 0 12 19420</t>
  </si>
  <si>
    <t>630</t>
  </si>
  <si>
    <t>Субсидии некоммерческим организациям (за исключением муниципальных учреждений)</t>
  </si>
  <si>
    <t xml:space="preserve">73 0 11 00000  </t>
  </si>
  <si>
    <t>73 0 11 71968</t>
  </si>
  <si>
    <t>73 0 08 00000</t>
  </si>
  <si>
    <t>73 0 08 70300</t>
  </si>
  <si>
    <t>73 0 09 00000</t>
  </si>
  <si>
    <t>73 0 09 70300</t>
  </si>
  <si>
    <t>73 0 13 00000</t>
  </si>
  <si>
    <t>73 0 13 70300</t>
  </si>
  <si>
    <t>74 0 00 00000</t>
  </si>
  <si>
    <t>74 0 09 00000</t>
  </si>
  <si>
    <t>74 0 09 19320</t>
  </si>
  <si>
    <t>620</t>
  </si>
  <si>
    <t>74 0 10 00000</t>
  </si>
  <si>
    <t>74 0 10 72240</t>
  </si>
  <si>
    <t>Мероприятие "Оказание материальной помощи гражданам, оказавшимся в трудной жизненной ситуации"</t>
  </si>
  <si>
    <t>74 0 11 00000</t>
  </si>
  <si>
    <t>74 0 11 72240</t>
  </si>
  <si>
    <t>74 0 12 00000</t>
  </si>
  <si>
    <t>74 0 12 72240</t>
  </si>
  <si>
    <t>Мероприятие "Оказание услуг в области физической культуры и спорта"</t>
  </si>
  <si>
    <t>74 0 01 00000</t>
  </si>
  <si>
    <t>74 0 01 70300</t>
  </si>
  <si>
    <t>Мероприятие "Участие во Всероссийских и международных соревнованиях"</t>
  </si>
  <si>
    <t>74 0 02 00000</t>
  </si>
  <si>
    <t>Мероприятие "Присвоение спортивных разрядов, квалификационных категорий"</t>
  </si>
  <si>
    <t>74 0 03 00000</t>
  </si>
  <si>
    <t>74 0 03 71938</t>
  </si>
  <si>
    <t>74 0 08 00000</t>
  </si>
  <si>
    <t>74 0 08 70300</t>
  </si>
  <si>
    <t>Мероприятие "Организация отдыха детей в каникулярное время"</t>
  </si>
  <si>
    <t>73 0 10 00000</t>
  </si>
  <si>
    <t>73 0 10 70300</t>
  </si>
  <si>
    <t>74 0 06 00000</t>
  </si>
  <si>
    <t>74 0 06 70300</t>
  </si>
  <si>
    <t>73 0 14 00000</t>
  </si>
  <si>
    <t>73 0 14 70300</t>
  </si>
  <si>
    <t>74 0 07 70310</t>
  </si>
  <si>
    <t>74 0 04 00000</t>
  </si>
  <si>
    <t>Мероприятие "Поддержка талантливой молодежи"</t>
  </si>
  <si>
    <t>74 0 07 00000</t>
  </si>
  <si>
    <t>73 0 00 00000</t>
  </si>
  <si>
    <t>Мероприятие "Оказание услуг в сфере молодежной политики"</t>
  </si>
  <si>
    <t>74 0 04 70300</t>
  </si>
  <si>
    <t>Мероприятие "Организация временной трудозанятости подростков"</t>
  </si>
  <si>
    <t>74 0 05 70300</t>
  </si>
  <si>
    <t>74 0 05 00000</t>
  </si>
  <si>
    <t>73 0 03 00000</t>
  </si>
  <si>
    <t>73 0 03 19370</t>
  </si>
  <si>
    <t>99 0 00 70102</t>
  </si>
  <si>
    <t xml:space="preserve">Расходы на выплаты персоналу государственных (муниципальных) органов </t>
  </si>
  <si>
    <t xml:space="preserve">99 0 00 70200 </t>
  </si>
  <si>
    <t>Расходы на выплаты персоналу государственных (муниципальных) органов</t>
  </si>
  <si>
    <t>88 0 03 70100</t>
  </si>
  <si>
    <t>99 0 00 70110</t>
  </si>
  <si>
    <t>73 0 02 71969</t>
  </si>
  <si>
    <t>Мероприятие"Оформление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</si>
  <si>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t>77 0 04 00000</t>
  </si>
  <si>
    <t>77 0 04 71750</t>
  </si>
  <si>
    <t>99 0 00 71904</t>
  </si>
  <si>
    <t>99 0 00 71907</t>
  </si>
  <si>
    <t>99 0 00 70700</t>
  </si>
  <si>
    <t>870</t>
  </si>
  <si>
    <t>Резервные средства</t>
  </si>
  <si>
    <t>Государственная регистрация актов гражданского состояния</t>
  </si>
  <si>
    <t>Функционирование  высшего должностного лица субъекта Российской Федерации и муниципального образования</t>
  </si>
  <si>
    <t>79 0 00 00000</t>
  </si>
  <si>
    <t>Мероприятие "Выплаты почетным гражданам"</t>
  </si>
  <si>
    <t>Реализация государственных функций, связанных с общегосударственным управлением</t>
  </si>
  <si>
    <t>Муниципальная программа "Развитие муниципальной службы в городе Ишиме"</t>
  </si>
  <si>
    <t>Мероприятие "Организация проведения повышения квалификации муниципальных служащих"</t>
  </si>
  <si>
    <t>78 0 00 00000</t>
  </si>
  <si>
    <t>Мероприятие "Выполнение полномочий в области торговой деятельности"</t>
  </si>
  <si>
    <t>78 0 01 00000</t>
  </si>
  <si>
    <t>78 0 01 71914</t>
  </si>
  <si>
    <t>850</t>
  </si>
  <si>
    <t>Муниципальная программа "Основные направления развития транспортных услуг в городе Ишиме"</t>
  </si>
  <si>
    <t>Мероприятие "Обеспечение проведения мероприятий по владению, пользованию и распоряжению имуществом, находящимся в муниципальной собственности"</t>
  </si>
  <si>
    <t xml:space="preserve">77 0 05 00000 </t>
  </si>
  <si>
    <t>77 0 05 71910</t>
  </si>
  <si>
    <t>73 0 06 00000</t>
  </si>
  <si>
    <t>73 0 06 19280</t>
  </si>
  <si>
    <t>73 0 08 70310</t>
  </si>
  <si>
    <t>Мероприятие "Предоставление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адаптации"</t>
  </si>
  <si>
    <t>Мероприятие "Расходы на руководство и управление в сфере установленных полномочий"</t>
  </si>
  <si>
    <t>76 0 01 00000</t>
  </si>
  <si>
    <t>76 0 00 00000</t>
  </si>
  <si>
    <t>Мероприятие "Обеспечение выполнения первичных мер пожарной безопасности"</t>
  </si>
  <si>
    <t>76 0 02 00000</t>
  </si>
  <si>
    <t>72 0 06 00000</t>
  </si>
  <si>
    <t>72 0 00 00000</t>
  </si>
  <si>
    <t>72 0 12 77110</t>
  </si>
  <si>
    <t>Расходы на  выплаты  персоналу  казенных учреждений</t>
  </si>
  <si>
    <t>71 0 00 00000</t>
  </si>
  <si>
    <t>71 0  06 00000</t>
  </si>
  <si>
    <t>71 0  05 00000</t>
  </si>
  <si>
    <t>71 0  05 73520</t>
  </si>
  <si>
    <t>71 0 11 00000</t>
  </si>
  <si>
    <t>71 0 11 73520</t>
  </si>
  <si>
    <t>Муниципальная программа "Основные направления  развития транспортных услуг в  городе Ишиме "</t>
  </si>
  <si>
    <t>72 0 13 00000</t>
  </si>
  <si>
    <t>72 0 13 73600</t>
  </si>
  <si>
    <t>72 0 14 00000</t>
  </si>
  <si>
    <t>72 0 14 73700</t>
  </si>
  <si>
    <t>72 0 15 00000</t>
  </si>
  <si>
    <t>72 0 16 00000</t>
  </si>
  <si>
    <t>72 0 01 00000</t>
  </si>
  <si>
    <t>72 0 01 71924</t>
  </si>
  <si>
    <t>72 0 02 75000</t>
  </si>
  <si>
    <t>72 0 03 00000</t>
  </si>
  <si>
    <t xml:space="preserve">Мероприятие" Организация работ по повышению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</si>
  <si>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>72 0 22 00000</t>
  </si>
  <si>
    <t>72 0 22 71710</t>
  </si>
  <si>
    <t>72 0 04 00000</t>
  </si>
  <si>
    <t>72 0 04 75220</t>
  </si>
  <si>
    <t>72 0 07 00000</t>
  </si>
  <si>
    <t>72 0 07 76020</t>
  </si>
  <si>
    <t>72 0 08 00000</t>
  </si>
  <si>
    <t>72 0 08 76030</t>
  </si>
  <si>
    <t>72 0 09 00000</t>
  </si>
  <si>
    <t>72 0 09 76040</t>
  </si>
  <si>
    <t>72 0 10 00000</t>
  </si>
  <si>
    <t>72 0 10 76050</t>
  </si>
  <si>
    <t>72 0 11 00000</t>
  </si>
  <si>
    <t>72 0 23 00000</t>
  </si>
  <si>
    <t>72 0 23  70300</t>
  </si>
  <si>
    <t>Социальные выплаты гражданам , кроме публичных нормативных социальных выплат</t>
  </si>
  <si>
    <t>71 0 07 00000</t>
  </si>
  <si>
    <t xml:space="preserve">71 0  07 19360 </t>
  </si>
  <si>
    <t>71 0 08 00000</t>
  </si>
  <si>
    <t>71 0 08 75350</t>
  </si>
  <si>
    <t>72 0 17 00000</t>
  </si>
  <si>
    <t>72 0 17 19340</t>
  </si>
  <si>
    <t>72 0 18 00000</t>
  </si>
  <si>
    <t>72 0  18 19340</t>
  </si>
  <si>
    <t>72 0 19 00000</t>
  </si>
  <si>
    <t>72 0 19 72240</t>
  </si>
  <si>
    <t>72 0 20 00000</t>
  </si>
  <si>
    <t>72 0 20 72240</t>
  </si>
  <si>
    <t>72 0 21 00000</t>
  </si>
  <si>
    <t>72 0 21 19330</t>
  </si>
  <si>
    <r>
      <t xml:space="preserve">99 0 </t>
    </r>
    <r>
      <rPr>
        <sz val="10"/>
        <rFont val="Arial Cyr"/>
        <charset val="204"/>
      </rPr>
      <t>00 00000</t>
    </r>
  </si>
  <si>
    <t>Мероприятия "Обеспечение государственных гарантий реализации прав на получение общедоступного и бесплатного дошкольного образования"</t>
  </si>
  <si>
    <t>Мероприятия "Организация работы образовательных организаций по повышению заработной платы медицинским работникам"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</si>
  <si>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Обеспечение мероприятий по организации питания обучающихся в муниципальных общеобразовательных организациях "</t>
    </r>
  </si>
  <si>
    <t>71 0  06 71920</t>
  </si>
  <si>
    <r>
      <t xml:space="preserve">88 0 </t>
    </r>
    <r>
      <rPr>
        <sz val="10"/>
        <rFont val="Arial Cyr"/>
        <charset val="204"/>
      </rPr>
      <t>00 00000</t>
    </r>
  </si>
  <si>
    <r>
      <t xml:space="preserve">88 0 </t>
    </r>
    <r>
      <rPr>
        <sz val="10"/>
        <rFont val="Arial Cyr"/>
        <charset val="204"/>
      </rPr>
      <t>03 00000</t>
    </r>
  </si>
  <si>
    <r>
      <t xml:space="preserve">88 0 </t>
    </r>
    <r>
      <rPr>
        <sz val="10"/>
        <rFont val="Arial Cyr"/>
        <charset val="204"/>
      </rPr>
      <t>03 70100</t>
    </r>
  </si>
  <si>
    <r>
      <t xml:space="preserve">71 0 </t>
    </r>
    <r>
      <rPr>
        <sz val="10"/>
        <rFont val="Arial Cyr"/>
        <charset val="204"/>
      </rPr>
      <t>00 00000</t>
    </r>
  </si>
  <si>
    <r>
      <t xml:space="preserve">71 0 </t>
    </r>
    <r>
      <rPr>
        <sz val="10"/>
        <rFont val="Arial Cyr"/>
        <charset val="204"/>
      </rPr>
      <t>02 00000</t>
    </r>
  </si>
  <si>
    <r>
      <t xml:space="preserve">71 0 </t>
    </r>
    <r>
      <rPr>
        <sz val="10"/>
        <rFont val="Arial Cyr"/>
        <charset val="204"/>
      </rPr>
      <t>02 71922</t>
    </r>
  </si>
  <si>
    <t>Муниципальная программа "Основные направления   развития жилищно- коммунального хозяйства "</t>
  </si>
  <si>
    <t>Мероприятие " Текущее содержание и  ремонт гидротехнических сооружений"</t>
  </si>
  <si>
    <t>Мероприятие "Выполнение работ по текущему содержанию улично- дорожной сети "</t>
  </si>
  <si>
    <t>Мероприятие "Содержание дорог местного значения за счет средств  дорожного фонда"</t>
  </si>
  <si>
    <t xml:space="preserve">Муниципальная программа "Основные направления развития системы образования города Ишима" </t>
  </si>
  <si>
    <t>Мероприятие "Организация деятельности служб по защите прав детей  и подростков, обеспечение методического сопровождения деятельности по профилактике несовершеннолетних категории особого внимания"</t>
  </si>
  <si>
    <t>Мероприятие"Организация использования, охраны, защиты городских лесов "</t>
  </si>
  <si>
    <t xml:space="preserve">Мероприятие" Регулирование тарифов на перевозку пассажиров и багажа автомобильным транспортом в городском  сообщении" </t>
  </si>
  <si>
    <t>Мероприятие" Транспортные услуги и организация транспортного обслуживания"</t>
  </si>
  <si>
    <t xml:space="preserve">Мероприятие" Мероприятия по внедрению автоматизированной системы  оплаты проезда"  </t>
  </si>
  <si>
    <t>Мероприятие" Капитальный ремонт и ремонт автомобильных дорог общего пользования местного значения"</t>
  </si>
  <si>
    <t>Мероприятие "Ведение информационной системы обеспечения градостроительной деятельности"</t>
  </si>
  <si>
    <t>Мероприятие"Организация работ по проведению капитального  ремонта  муниципального  жилищного фонда "</t>
  </si>
  <si>
    <t xml:space="preserve">Мероприятие "Социальная поддержка отдельных категорий граждан в отношении проезда на транспорте" </t>
  </si>
  <si>
    <t>Мероприятие "Оказание мер социальной поддержки в части предоставления социальных выплат гражданам на ремонт жилого помещения"</t>
  </si>
  <si>
    <t xml:space="preserve">Мероприятие "Социальная поддержка отдельных категорий граждан в отношении газификации жилых помещений" </t>
  </si>
  <si>
    <t>72 0 03 96160</t>
  </si>
  <si>
    <t>Высшее должностное лицо муниципального образования (глава муниципального образования, возглавляющий местную администрацию)</t>
  </si>
  <si>
    <t>74 0 13 00000</t>
  </si>
  <si>
    <t>74 0 13 70200</t>
  </si>
  <si>
    <t>71 0 09 00000</t>
  </si>
  <si>
    <t>71 0  09 76250</t>
  </si>
  <si>
    <t>72 0 12 00000</t>
  </si>
  <si>
    <t>72 0 02 00000</t>
  </si>
  <si>
    <t>72 0 15  73710</t>
  </si>
  <si>
    <t>Мероприятие " Осуществление контроля за соблюдением юридическими лицами и индивидуальными предпринимателями требований по перевозке  пассажиров и багажа  легковым такси "</t>
  </si>
  <si>
    <t>Осуществление  контроля  за соблюдением юридическими лицами и индивидуальными  предпринимателями , осуществляющими деятельность  по оказанию услуг по перевозке пассажиров  и багажа  легковым такси в рамках реализации программы по развитию транспортных услуг</t>
  </si>
  <si>
    <t>Ведомственная структура расходов бюджета города</t>
  </si>
  <si>
    <t xml:space="preserve"> по главным распорядителям бюджетных средств, разделам, подразделам,</t>
  </si>
  <si>
    <t>целевым статьям (муниципальным программам и</t>
  </si>
  <si>
    <t>непрограммным направлениям деятельности), группам и подгруппам</t>
  </si>
  <si>
    <t>Мероприятие "Организация социального обслуживания"</t>
  </si>
  <si>
    <t xml:space="preserve">Сумма  </t>
  </si>
  <si>
    <t>99 0 00 19430</t>
  </si>
  <si>
    <t>ВСЕГО расходов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</si>
  <si>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</si>
  <si>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</si>
  <si>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99 0 00 59300</t>
  </si>
  <si>
    <t xml:space="preserve">Мероприятие "Мониторинг и контроль за деятельностью перевозчиков , осуществляющих перевозку пассажиров транспортными средствами  с использованием Онлайн- Сервис "Автоматизированная система диспетчеризация для городского пассажирского транспорта и мобильных служб" </t>
  </si>
  <si>
    <t>Мероприятие "Организация показа результатов творческой деятельности путем организации концертных программ, проведение народных гуляний, фольклорных праздников"</t>
  </si>
  <si>
    <t>Мероприятие "Обеспечение получения дошкольного образования в частных образовательных организациях"</t>
  </si>
  <si>
    <t xml:space="preserve"> </t>
  </si>
  <si>
    <t>Обеспечение получения дошкольного образования в частных образовательных организациях</t>
  </si>
  <si>
    <t>Субсидии некоммерческим организациям (за исключением государственных (муниципальных) учреждений)</t>
  </si>
  <si>
    <t>82 0 04 00000</t>
  </si>
  <si>
    <t>82 0 04 72710</t>
  </si>
  <si>
    <t>Мероприятие "Организация мероприятий, связанных с транспортными расходами по доставке льготной категории граждан, обеспечение проезда в общественном транспорте неработающих пенсионеров по возрасту"</t>
  </si>
  <si>
    <t>74 0 14 72240</t>
  </si>
  <si>
    <t>74 0 14 00000</t>
  </si>
  <si>
    <t>73 0 17 00000</t>
  </si>
  <si>
    <t>73 0 17 19400</t>
  </si>
  <si>
    <t>Закупка товаров, работ и услуг для обеспечения государственных (муниципальных) нужд</t>
  </si>
  <si>
    <t>Иные закупки товаров, работ и услуг для обеспечения государственных (муниципальных) нужд</t>
  </si>
  <si>
    <t>софинансирование на обеспечение безопасности гидротехнических сооружений в рамках программы развития жилищно- коммунального хозяйства</t>
  </si>
  <si>
    <t>72 0 06 S9640</t>
  </si>
  <si>
    <t>(тыс. руб.)</t>
  </si>
  <si>
    <t>Мероприятие " техническое обслуживание и безаварийная эксплуатация  объектов  коммунального хозяйства и газоснабжения"</t>
  </si>
  <si>
    <t>Дополнительное образование детей</t>
  </si>
  <si>
    <t xml:space="preserve">Молодёжная политика </t>
  </si>
  <si>
    <t>Другие вопросы в области социальной политики</t>
  </si>
  <si>
    <t>Премии и гранты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</si>
  <si>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 в рамках реализации программы по развитию гражданской обороны,  защиты населения и территорий города Ишима от чрезвычайных ситуаций природного и техногенного характера</t>
  </si>
  <si>
    <t xml:space="preserve">Уплата налогов , сборов и иных  платежей  </t>
  </si>
  <si>
    <t xml:space="preserve">Уплата налогов, сборов и иных  платежей </t>
  </si>
  <si>
    <t xml:space="preserve">Уплата налогов, сборов и иных обязательных платежей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</si>
  <si>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</si>
  <si>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Мероприятие "Озеленение территории города"</t>
  </si>
  <si>
    <t>Обеспечение деятельности подведомственных учреждений, в том числе предоставление муниципальным бюджетным и автономным учреждениям субсидий</t>
  </si>
  <si>
    <t>Распоряжение муниципальным имуществом</t>
  </si>
  <si>
    <t>Обеспечение использования земельных ресурсов (за исключением земель сельскохозяйственного назначения)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</si>
  <si>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</t>
  </si>
  <si>
    <t>Мероприятия в сфере образования</t>
  </si>
  <si>
    <t xml:space="preserve">Организация библиотечного обслуживания населения </t>
  </si>
  <si>
    <t xml:space="preserve">Создание и поддержка муниципальных музеев </t>
  </si>
  <si>
    <t xml:space="preserve">Организация и поддержка организаций культуры и искусства </t>
  </si>
  <si>
    <t>Мероприятия в сфере культуры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</si>
  <si>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 
</t>
  </si>
  <si>
    <t xml:space="preserve">Проведение мероприятий по обеспечению межнационального и межконфессионального согласия и профилактике проявлений экстремизма
</t>
  </si>
  <si>
    <t>Организация социального обслуживания</t>
  </si>
  <si>
    <t xml:space="preserve">Мероприятия в области социальной политики </t>
  </si>
  <si>
    <t>Мероприятия в области социальной политики</t>
  </si>
  <si>
    <t>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</t>
  </si>
  <si>
    <t>Расходы связанные с присвоение спортивных разрядов, квалификационных категорий</t>
  </si>
  <si>
    <t xml:space="preserve">Создание и организация деятельности комиссий по делам несовершеннолетних и защите их прав </t>
  </si>
  <si>
    <t>Мероприятие "Обеспечение безопасности людей на водных объектах"</t>
  </si>
  <si>
    <t>76 0 02 70300</t>
  </si>
  <si>
    <t>Мероприятие "Услуги по реализации мер социальной поддержки на оплату проезда  на автомобильном транспорте"</t>
  </si>
  <si>
    <t>71 0 10 00000</t>
  </si>
  <si>
    <t xml:space="preserve">71 0 10 75350 </t>
  </si>
  <si>
    <t>Мероприятие "Реализация всероссийского физкультурно-спортивного комплекса "Готов к труду и обороне (ГТО)"</t>
  </si>
  <si>
    <t>74 0 02 70320</t>
  </si>
  <si>
    <t xml:space="preserve">Физкультурно-оздоровительная работа и спортивные мероприятия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</si>
  <si>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 xml:space="preserve">е </t>
    </r>
    <r>
      <rPr>
        <sz val="10"/>
        <rFont val="Arial"/>
        <family val="2"/>
        <charset val="204"/>
      </rPr>
      <t>"Оказание населению услуг по дополнительному образованию детей"</t>
    </r>
  </si>
  <si>
    <t>мероприятия по повышению  безопасности  дорожного движения</t>
  </si>
  <si>
    <t>Мероприятие " Проведение работ по сносу жилых домов"</t>
  </si>
  <si>
    <t xml:space="preserve">Снос жилых домов </t>
  </si>
  <si>
    <t>72 0 25  73720</t>
  </si>
  <si>
    <t>72 0 26 75010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</si>
  <si>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</si>
  <si>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Мероприятия по техническому обслуживанию сетей газораспределения  </t>
  </si>
  <si>
    <t xml:space="preserve">Государственное регулирование тарифов на перевозку пассажиров и багажа автомобильным транспортом в городском (внутрипоселковом) сообщении и в пригородном сообщении до садоводческих товариществ </t>
  </si>
  <si>
    <t xml:space="preserve">Содержание автомобильных дорог </t>
  </si>
  <si>
    <t>Содержание автомобильных дорог  за счет средств дорожного фонда</t>
  </si>
  <si>
    <t xml:space="preserve">Капитальный ремонт и ремонт автомобильных дорог </t>
  </si>
  <si>
    <t xml:space="preserve">Ведение информационной системы обеспечения градостроительной деятельности </t>
  </si>
  <si>
    <t xml:space="preserve">Капитальный ремонт жилищного фонда Тюменской области </t>
  </si>
  <si>
    <t xml:space="preserve">Капитальный ремонт муниципального жилищного фонда </t>
  </si>
  <si>
    <t xml:space="preserve">Уплата ежемесячных взносов на капитальный ремонт общего имущества  многоквартирных домов органами местного самоуправления, как собственниками помещений в многоквартирных домах </t>
  </si>
  <si>
    <t xml:space="preserve">Организация услуг в части осуществления транспортировки тел (останков), умерших (погибших) граждан из общественных мест  в места проведения судебно- медицинской экспертизы и предпохоронного содержания </t>
  </si>
  <si>
    <t xml:space="preserve">Уличное освещение </t>
  </si>
  <si>
    <t xml:space="preserve">Озеленение </t>
  </si>
  <si>
    <t xml:space="preserve">Социальная поддержка отдельных категорий граждан в отношении проезда на транспорте </t>
  </si>
  <si>
    <t xml:space="preserve">Обеспечение равной доступности услуг общественного транспорта для отдельных категорий граждан </t>
  </si>
  <si>
    <t xml:space="preserve">Предоставление гражданам субсидий на оплату жилого помещения и коммунальных услуг </t>
  </si>
  <si>
    <t xml:space="preserve">Социальная поддержка отдельных категорий граждан в отношении газификации жилых помещений </t>
  </si>
  <si>
    <t>Топливно- энергетический комплекс</t>
  </si>
  <si>
    <t>Возмещение расходов по созданию условий для осуществления присмотра и ухода за детьми, содержания детей в финансируемых из местного бюджета организациях, реализующих образовательную программу дошкольного образования</t>
  </si>
  <si>
    <t xml:space="preserve"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образовательных организациях, а также в иных организациях, не являющихся муниципальными или частными </t>
  </si>
  <si>
    <t xml:space="preserve">Финансовое 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 </t>
  </si>
  <si>
    <t xml:space="preserve">Дополнительное финансовое обеспечение мероприятий по организации питания обучающихся в муниципальных образовательных организациях </t>
  </si>
  <si>
    <t xml:space="preserve">Дополнительное финансовое обеспечение мероприятий по организации питания обучающихся в частных общеобразовательных организациях по имеющим государственную аккредитацию основным общеобразовательным программам (за исключением образовательных программ дошкольного образования) </t>
  </si>
  <si>
    <t xml:space="preserve">Обеспечение деятельности подведомственных учреждений, в том числе предоставление муниципальным бюджетным и автономным учреждениям субсидий  </t>
  </si>
  <si>
    <t xml:space="preserve">Повышение надежности и эффективности работы инженерных систем жилищно- коммунального хозяйства и приведение их в технически  исправное состояние  </t>
  </si>
  <si>
    <t xml:space="preserve">Мероприятие" Предоставление гражданам  субсидий на оплату жилого помещения и коммунальных услуг" </t>
  </si>
  <si>
    <t>72 0 24 71060</t>
  </si>
  <si>
    <t>72 0 24 00000</t>
  </si>
  <si>
    <t>76 0 03 00000</t>
  </si>
  <si>
    <t>76 0 03 73010</t>
  </si>
  <si>
    <t>Мероприятие "Создание условий для осуществления присмотра и ухода за детьми, содержание детей в организациях, реализующих образовательную программу дошкольного образования"</t>
  </si>
  <si>
    <r>
      <t>Мероприятие</t>
    </r>
    <r>
      <rPr>
        <i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"Содержание помещений, находящихся в муниципальной собственности, в которых размещаются образовательные учреждения" </t>
    </r>
  </si>
  <si>
    <t>Мероприятие "Обеспечение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образования"</t>
  </si>
  <si>
    <t xml:space="preserve">Мероприятие "Обеспечение получения общедоступного и бесплатного начального общего, основного общего, среднего общего образования в частных образовательных организациях" 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</si>
  <si>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 "</t>
    </r>
    <r>
      <rPr>
        <sz val="10"/>
        <rFont val="Arial"/>
        <family val="2"/>
        <charset val="204"/>
      </rPr>
      <t>Участие в городских, областных, зональных, всероссийских мероприятий"</t>
    </r>
  </si>
  <si>
    <t>Мероприятие "Обеспечение обмундированием и мягким инвентарём обучающихся с ограниченными возможностями здоровья, проживающих в организациях, осуществляющих образовательную деятельность"</t>
  </si>
  <si>
    <r>
      <rPr>
        <sz val="10"/>
        <rFont val="Arial"/>
        <family val="2"/>
        <charset val="204"/>
      </rPr>
      <t>Мероприяти</t>
    </r>
    <r>
      <rPr>
        <i/>
        <sz val="10"/>
        <rFont val="Arial"/>
        <family val="2"/>
        <charset val="204"/>
      </rPr>
      <t>е</t>
    </r>
    <r>
      <rPr>
        <sz val="10"/>
        <rFont val="Arial"/>
        <family val="2"/>
        <charset val="204"/>
      </rPr>
      <t xml:space="preserve"> "Осуществление подвоза учащихся" </t>
    </r>
  </si>
  <si>
    <r>
      <rPr>
        <sz val="10"/>
        <rFont val="Arial"/>
        <family val="2"/>
        <charset val="204"/>
      </rPr>
      <t>Мероприятие</t>
    </r>
    <r>
      <rPr>
        <i/>
        <sz val="10"/>
        <rFont val="Arial"/>
        <family val="2"/>
        <charset val="204"/>
      </rPr>
      <t xml:space="preserve"> "</t>
    </r>
    <r>
      <rPr>
        <sz val="10"/>
        <rFont val="Arial"/>
        <family val="2"/>
        <charset val="204"/>
      </rPr>
      <t>Организация работы образовательных организаций по повышению заработной платы медицинским работникам"</t>
    </r>
  </si>
  <si>
    <t>Мероприятие "Содержание помещений, находящихся в муниципальной собственности, в которых размещаются образовательные учреждения"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</si>
  <si>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общеобразовательных программ, своём развитии и социальной адаптации </t>
  </si>
  <si>
    <t xml:space="preserve">Мероприятие "Методическое сопровождение общего и дошкольного образования, использование инновационных методик, технологий, программ совершенствование механизмов управления образовательным процессом"  </t>
  </si>
  <si>
    <t>Мероприятие "Организация подготовки и проведения культурно-познавательных проектов, мероприятий, направленных на упрочнение единства российской нации, этнокультурного развития народов"</t>
  </si>
  <si>
    <t>Мероприятие "Предоставление социальных выплат отдельным категориям граждан"</t>
  </si>
  <si>
    <t>Мероприятие "Социальная поддержка семей, имеющих детей, в отношении компенсации  родительской платы за присмотр и уход за детьми в  организациях, осуществляющих образовательную деятельность по реализации образовательных программ  дошкольного образования"</t>
  </si>
  <si>
    <t>Мероприятие "Организация деятельности штабов добровольных народных дружин, оказывающих содействие полиции в охране общественного порядка, в том числе поощрение с целью повышения эффективности их деятельности"</t>
  </si>
  <si>
    <t>Мероприятие "Организация работ по проведению капитального ремонта жилищного фонда Тюменской области "</t>
  </si>
  <si>
    <t>Мероприятие "Освещение улично- дорожной сети"</t>
  </si>
  <si>
    <t>Мероприятие "Обеспечение деятельности подведомственных учреждений в рамках исполнения полномочий в управлении жилищно- коммунальным хозяйством"</t>
  </si>
  <si>
    <t>Мероприятие "Обеспечение предоставления гражданам субсидий на оплату жилого помещения и коммунальных услуг"</t>
  </si>
  <si>
    <t>Мероприятие "Возмещение расходов на оплату проезда на городском общественном транспорте неработающих пенсионеров по старости "</t>
  </si>
  <si>
    <t>Мероприятие "Содержание нежилого муниципального имущества"</t>
  </si>
  <si>
    <t>Реализация государственных функций связанных с общегосударственным управлением</t>
  </si>
  <si>
    <t>Мероприятие "Оформление объектов недвижимого имущества (за исключением бесхозяйных объектов) не зарегистрированных в установленном законом порядке в муниципальную собственность "</t>
  </si>
  <si>
    <r>
      <rPr>
        <sz val="10"/>
        <rFont val="Arial"/>
        <family val="2"/>
        <charset val="204"/>
      </rP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Организация работы образовательных организаций по оказанию логопедической помощи"</t>
    </r>
  </si>
  <si>
    <r>
      <t xml:space="preserve">Мероприятие </t>
    </r>
    <r>
      <rPr>
        <i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Обеспечение мероприятий по организации питания обучающихся в частных общеобразовательных организациях"</t>
    </r>
  </si>
  <si>
    <t>77 0 03 00000</t>
  </si>
  <si>
    <t>Мероприятие " обустройство мест массового отдыха населения"</t>
  </si>
  <si>
    <t>Создание условий для массового отдыха жителей и организация обустройства  мест массового отдых населения</t>
  </si>
  <si>
    <t>72 0 12 76070</t>
  </si>
  <si>
    <t>Организация благоустройства территории</t>
  </si>
  <si>
    <t>Мероприятие "Расширение услуг, предоставляемых учреждениями культуры для увеличения числа детей, вовлеченных в культурно-массовые и творческие мероприятия"</t>
  </si>
  <si>
    <t>Капитальный ремонт, ремонт муниципальных учреждений культуры и организация дополнительного образования детей</t>
  </si>
  <si>
    <t>75 0 07 00000</t>
  </si>
  <si>
    <t>75 0 07 79760</t>
  </si>
  <si>
    <t>Мероприятие "Разработка ПД, капитальный ремонт, ремонт муниципального имущества"</t>
  </si>
  <si>
    <t>77 0 09 00000</t>
  </si>
  <si>
    <t>77 0 09 71750</t>
  </si>
  <si>
    <t>Мероприятие "Реализация мероприятий по обеспечению образовательного процесса, поддержание в нормативном состоянии образовательных организаций"</t>
  </si>
  <si>
    <t>Поддержание в нормативном состоянии муниципальных образовательных организаций и муниципальных объектов образования за счет средств городского бюджета</t>
  </si>
  <si>
    <t>73 0 20 79600</t>
  </si>
  <si>
    <t>Мероприятие "Строительство (реконструкция), в том числе приобретение оборудования, мебели, инвентаря, учебно-наглядных пособий, относимых на бюджетные инвестиции"</t>
  </si>
  <si>
    <t>73 0 19 00000</t>
  </si>
  <si>
    <t>Мероприятия по строительству и реконструкции объектов</t>
  </si>
  <si>
    <t>73 0 19 85220</t>
  </si>
  <si>
    <t>Капитальные вложения в объекты государственной (муниципальной) собственности</t>
  </si>
  <si>
    <t>Мероприятие "Повышение эффективности управления развитием физической культуры и спорта"</t>
  </si>
  <si>
    <t>Муниципальная программа "Поддержка социально ориентированных некоммерческих организаций муниципального образования город Ишим на 2019-2021 годы"</t>
  </si>
  <si>
    <t>Мероприятия по поддержке социально ориентированных некоммерческих организаций</t>
  </si>
  <si>
    <t>80 0 01 70850</t>
  </si>
  <si>
    <t>80 0 00 00000</t>
  </si>
  <si>
    <t>80 0 01 00000</t>
  </si>
  <si>
    <t>Мероприятие "Совершенствование ситемы подготовки спортивного резерва и спорта высших достижений"</t>
  </si>
  <si>
    <t>Создание условий для подготовки спортивного резерва и спорта высших достижений, в том числе для лиц с ограниченными физическими возможностями</t>
  </si>
  <si>
    <t>74 0 17 00000</t>
  </si>
  <si>
    <t>74 0 17 75020</t>
  </si>
  <si>
    <t>79 0 01 73020</t>
  </si>
  <si>
    <t>79 0 01 00000</t>
  </si>
  <si>
    <t>79 0 02 00000</t>
  </si>
  <si>
    <t>79 0 02 19050</t>
  </si>
  <si>
    <t>Спорт высших достижений</t>
  </si>
  <si>
    <t>Мероприятие "Изъятие для муниципальных нужд нежилого помещения"</t>
  </si>
  <si>
    <t>77 0 06 00000</t>
  </si>
  <si>
    <t>77 0 06 81750</t>
  </si>
  <si>
    <t>Муниципальная программа  "Профилактика правонарушений в городе Ишиме"</t>
  </si>
  <si>
    <r>
      <t xml:space="preserve">79 0 </t>
    </r>
    <r>
      <rPr>
        <sz val="10"/>
        <rFont val="Arial Cyr"/>
        <charset val="204"/>
      </rPr>
      <t>00 00000</t>
    </r>
  </si>
  <si>
    <t>Организация , содержание , ремонт объектов внешнего благоустройства</t>
  </si>
  <si>
    <t>72 0 10 76080</t>
  </si>
  <si>
    <t>Муниципальная программа "Основные направления развития в области управления и распоряжения муниципальной собственностью города Ишима"</t>
  </si>
  <si>
    <t>Публичные нормативные выплаты гражданам несоциального характера</t>
  </si>
  <si>
    <t>Мероприятие "Проект "Старшее поколение" в рамках реализации национального проекта "Демография"</t>
  </si>
  <si>
    <t xml:space="preserve">Организация социального обслуживания </t>
  </si>
  <si>
    <t>74 0 Р3 00000</t>
  </si>
  <si>
    <t>74 0 Р3 19320</t>
  </si>
  <si>
    <t>Бюджетные инвестиции</t>
  </si>
  <si>
    <t>Капитальный ремонт, ремонт муниципальных учреждений культуры и организаций дополнительного образования детей</t>
  </si>
  <si>
    <t>Мероприятие "Создание условий для организации досуга и обеспечения жителей услугами организаций культуры"</t>
  </si>
  <si>
    <t>75 0 09 00000</t>
  </si>
  <si>
    <t>Мероприятие "Предоставление социальных выплат молодым семьям в рамках государственной программы "Обеспечение доступным и комфортным жильем и коммунальными услугами граждан Российской Федерации"</t>
  </si>
  <si>
    <t>Предоставление социальных выплат молодым семьям в рамках  государственной программы "Обеспечение доступным и комфортным жильем и коммунальными услугами граждан Российской Федерации"</t>
  </si>
  <si>
    <t>86 0 00 00000</t>
  </si>
  <si>
    <t>86 0 01 00000</t>
  </si>
  <si>
    <t>86 0 01 L4970</t>
  </si>
  <si>
    <t>Капитальные вложения в объекты недвижимого имущества государственной (муниципальной) собственности</t>
  </si>
  <si>
    <t>Мероприятие "Повышение мотивации и интереса населения к регулярным занятиям физической культурой и спортом и ведению здорового образа жизни"</t>
  </si>
  <si>
    <t>74 0 15 00000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</si>
  <si>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</si>
  <si>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74 0 15 75000</t>
  </si>
  <si>
    <t>400</t>
  </si>
  <si>
    <t>410</t>
  </si>
  <si>
    <t>Мероприятие"Обеспечение повышения комфортности проживания граждан в жилищном фонде "</t>
  </si>
  <si>
    <t>Проведение Всероссийской переписи населения 2020года</t>
  </si>
  <si>
    <t>99 0 00 54690</t>
  </si>
  <si>
    <t>72 0 16 73380</t>
  </si>
  <si>
    <t>83 0 00 00000</t>
  </si>
  <si>
    <t>Обеспечение повышения комфортности проживания граждан  муниципального образования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</si>
  <si>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</si>
  <si>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83 0 04 00000</t>
  </si>
  <si>
    <t>83 0 04 79510</t>
  </si>
  <si>
    <t>Мероприятие "Формирование доступной среды в части оснащения специализированным оборудованием для предоставления образовательных услуг маломобильным группам населения и создания в образовательных организациях условий для беспрепятственного доступа инвалидов"</t>
  </si>
  <si>
    <t>73 0 18 00000</t>
  </si>
  <si>
    <t>73 0 18 70300</t>
  </si>
  <si>
    <t>Мероприятие "Капитальный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эффективности"</t>
  </si>
  <si>
    <t>Муниципальная программа "Поддержка социально ориентированных некоммерческих организаций в городе Ишиме"</t>
  </si>
  <si>
    <t>Мероприятие "Обеспечение доступа социально ориентированных некоммерческих организаций к предоставлению услуг в сфере образования"</t>
  </si>
  <si>
    <t>Мероприятие "Финансовое обеспечение сертификатов дополнительного образования"</t>
  </si>
  <si>
    <t>74  0 20 00000</t>
  </si>
  <si>
    <t>Капитальный ремонт образовательных организаций, включая разработку проектной документации (с учетом требований энергосбережения и повышения энергетической эффективности)</t>
  </si>
  <si>
    <t>73 0 20 00000</t>
  </si>
  <si>
    <t>Мероприятие "Обеспечение доступа социально ориентированных некоммерческих организаций к предоставлению услуг в сфере молодежной политики"</t>
  </si>
  <si>
    <t>Мероприятие "Обеспечение доступа социально ориентированных некоммерческих организаций к предоставлению услуг в сфере культуры"</t>
  </si>
  <si>
    <t>80 0 03 00000</t>
  </si>
  <si>
    <t>80 0 03 70850</t>
  </si>
  <si>
    <t>Мероприятие "Обеспечение доступа социально ориентированных некоммерческих организаций к предоставлению услуг в сфере физической культуры и спорта"</t>
  </si>
  <si>
    <t>80 0 04 00000</t>
  </si>
  <si>
    <t>80 0 04 70850</t>
  </si>
  <si>
    <t>Сельское хозяйство и рыболовство</t>
  </si>
  <si>
    <t>72 0 11 19140</t>
  </si>
  <si>
    <t>Мероприятие " Текущее содержание и  ремонт  гидротехнических сооружений"</t>
  </si>
  <si>
    <t>Обеспечение безопасности гидротехнических сооружений</t>
  </si>
  <si>
    <t>Мероприятие "Создание  благоприятной среды жизнеобеспечения  населения"</t>
  </si>
  <si>
    <t>72 0 34 00000</t>
  </si>
  <si>
    <t>ОХРАНА ОКРУЖАЮЩЕЙ СРЕДЫ</t>
  </si>
  <si>
    <t>Охрана объектов растительного и животного мира и среды их обитания</t>
  </si>
  <si>
    <t>Мероприятие"Восстановление и экологическая реабилитация водных объектов, в тч. ПД"</t>
  </si>
  <si>
    <t>Создание контейнерных площадок</t>
  </si>
  <si>
    <t>72 0 35 00000</t>
  </si>
  <si>
    <t>72 0 30 00000</t>
  </si>
  <si>
    <t>74 0 15 85000</t>
  </si>
  <si>
    <t>72 0 35 S3270</t>
  </si>
  <si>
    <t>Мероприятия по финансовому обеспечению сертификатов дополнительного образования</t>
  </si>
  <si>
    <t xml:space="preserve">74 0 20 70301 </t>
  </si>
  <si>
    <t>74 0 20 70301</t>
  </si>
  <si>
    <t>Муниципальная программа "Антинаркотическая программа города Ишима"</t>
  </si>
  <si>
    <t>Мероприятие "Организация досуга несовершеннолетних, проведение мероприятий, направленных на пропаганду здорового образа жизни"</t>
  </si>
  <si>
    <t>84 0 00 00000</t>
  </si>
  <si>
    <t>84 0 01 00000</t>
  </si>
  <si>
    <t>84 0 01 70301</t>
  </si>
  <si>
    <t>75 0 09 72130</t>
  </si>
  <si>
    <t>Создание условий для эффективной деятельности учреждений и организаций физкультурно-спортивной направленности,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</si>
  <si>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"Организация и осуществление мероприятий по обеспечению антитеррористической защищенности объектов образования"</t>
  </si>
  <si>
    <t>Осуществление мероприятий по антитеррористической защищенности объектов образования</t>
  </si>
  <si>
    <t>85 0 00 00000</t>
  </si>
  <si>
    <t>85 0 01 00000</t>
  </si>
  <si>
    <t>85 0 01 70300</t>
  </si>
  <si>
    <t>Мероприятие "Обеспечение повышения комфортности проживания граждан в жилищном фонде"</t>
  </si>
  <si>
    <t>Финансовое обеспечение расходов на оплату взносов на капитальный ремонт общего имущества в многоквартирном доме</t>
  </si>
  <si>
    <t>72 0 03 96170</t>
  </si>
  <si>
    <t>72 0 30 79920</t>
  </si>
  <si>
    <t xml:space="preserve">72 0 25 00000   </t>
  </si>
  <si>
    <t>Мероприятие" транспортировка тел из общественных мест в места проведения  судебно- медицинской экспертизы и предпохоронного содержания"</t>
  </si>
  <si>
    <t>Обеспечение равной доступности услуг общественного транспорта для отдельных категорий граждан</t>
  </si>
  <si>
    <t>80 0 02 00000</t>
  </si>
  <si>
    <t>80 0 02 70850</t>
  </si>
  <si>
    <t>73 0 15 S9790</t>
  </si>
  <si>
    <t>Содействие исполнения отдельных расходных обязательств по решению вопросов местного значения</t>
  </si>
  <si>
    <t>Выполнение работ, связанных  с осуществлением  регулярных перевозок пассажиров по регулируемым тарифам</t>
  </si>
  <si>
    <t>72 0 29 00000</t>
  </si>
  <si>
    <t>72 0 29 S9620</t>
  </si>
  <si>
    <t>72 0 34 85220</t>
  </si>
  <si>
    <t>Мероприятие "Организация благоустройства территории"</t>
  </si>
  <si>
    <t>Содержание мест ( площадок ) накопления твердых коммунальных отходов</t>
  </si>
  <si>
    <t>72 0 37 79820</t>
  </si>
  <si>
    <t>Мероприятие "Оснащение объекта "Центра культурного развития с концертным залом в г.Ишиме"</t>
  </si>
  <si>
    <t>Организация и поддержка организаций культуры и искусства</t>
  </si>
  <si>
    <t>75 0 06 72130</t>
  </si>
  <si>
    <t>Мероприятие "Дооборудование элементами доступности и техническими средствами адаптации объектов культуры"</t>
  </si>
  <si>
    <t>75 0 10 71750</t>
  </si>
  <si>
    <t>Дооборудование элементами доступности и техническими средствами адаптации объектов культуры</t>
  </si>
  <si>
    <t>72 0 37 00000</t>
  </si>
  <si>
    <t xml:space="preserve"> Иные закупки  товаров, работ и услуг для обеспечения государственных (муниципальных) нужд</t>
  </si>
  <si>
    <t>74 0 P3 00000</t>
  </si>
  <si>
    <t>Организация бесплатного горячего питания обучающихся,получающих начальное общее образование в государственных и муниципальных образовательных организациях</t>
  </si>
  <si>
    <t>73 0 11 L3040</t>
  </si>
  <si>
    <t xml:space="preserve">Миграционная политика </t>
  </si>
  <si>
    <t>Участие в осуществлении государственной политики в отношении соотечественников, проживающих за рубежом</t>
  </si>
  <si>
    <t>99 0 00 19170</t>
  </si>
  <si>
    <t>Мероприятие "Организация работ по расчистке участков русел рек"</t>
  </si>
  <si>
    <t>72 0 38 00000</t>
  </si>
  <si>
    <t>72 0 38 70470</t>
  </si>
  <si>
    <t>мероприятия по расчистке участков русел рек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</si>
  <si>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</si>
  <si>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Мероприятие " Реконструкция ,капитальный ремонт  гидротехнических сооружений, разработка проектной документации"</t>
  </si>
  <si>
    <t>Муниципальная программа "Профилактика терроризма, минимизация и (или) ликвидация последствий проявления терроризма на территории города Ишима в сфере образования, культуры, спорта, молодежной политики, социальной защиты"</t>
  </si>
  <si>
    <t>Предоставление социальной выплаты гражданам, имеющим трех и более детей, взамен предоставления земельного участка в собственность бесплатно</t>
  </si>
  <si>
    <t>Мероприятие "Организация работ по содержанию мест накопления  твердых коммунальных отходов"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</si>
  <si>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</si>
  <si>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 Социальные выплаты гражданам, кроме публичных нормативных социальных выплат
</t>
  </si>
  <si>
    <t>77 0 03 72710</t>
  </si>
  <si>
    <t>Мероприятие "Обеспечение проведения мероприятий по владению, пользованию и распоряжению земельными ресурсами"</t>
  </si>
  <si>
    <t>Обеспечение проведения мероприятий по владению, пользованию и распоряжению земельными ресурсами</t>
  </si>
  <si>
    <t>77 0 06 72710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</si>
  <si>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аренды, купли-продажи"</t>
  </si>
  <si>
    <t>Осуществление контроля за своевременностью и полнотой поступления платы за земельные участки, предоставленные по договорам аренды, купли-продажи</t>
  </si>
  <si>
    <t>Мероприятие "Осуществление контроля за своевременностью и полнотой поступления платы за земельные участки, предоставленные по договорам аренды и купли продажи"</t>
  </si>
  <si>
    <t>Мероприятие "Организация работ по выполнению технических планов на бесхозяйные объекты газоснабжения"</t>
  </si>
  <si>
    <t>74 0 P3 14710</t>
  </si>
  <si>
    <t>Обеспечение охвата системой долговременного ухода лиц старше трудоспособного возраста и инвалидов, признанных нуждающимися в социальном обслуживании</t>
  </si>
  <si>
    <t>Мероприятие "Обеспечение деятельности подведомственного учреждения в части управления муниципальными объектами земельно-имущественного комплекса"</t>
  </si>
  <si>
    <t>77 0 00 0000</t>
  </si>
  <si>
    <t>Мероприятие "Оказание поддержки субъектам деловой сферы, а также отдельным категориям граждан"</t>
  </si>
  <si>
    <t>77 0 07 S1770</t>
  </si>
  <si>
    <t>77 0 07 0000</t>
  </si>
  <si>
    <t>77 0 08 00000</t>
  </si>
  <si>
    <t>77 0 08 71750</t>
  </si>
  <si>
    <t>76 0 04 00000</t>
  </si>
  <si>
    <t>76 0 04 73020</t>
  </si>
  <si>
    <t>72 0 39 76090</t>
  </si>
  <si>
    <t xml:space="preserve">Мероприятия по санитарной уборке города </t>
  </si>
  <si>
    <t>72 0 39 00000</t>
  </si>
  <si>
    <t>Мероприятия по капитальному ремонту гидротехнических сооружений, в том числе на разработку ПД за счет средств городского бюджета</t>
  </si>
  <si>
    <t>72 0 29 79620</t>
  </si>
  <si>
    <t>Мероприятие "Реконструкция, капитальный ремонт, ремонт объектов водоотведения, водоснабжения"</t>
  </si>
  <si>
    <t>Мероприятия по ремонту объектов водоотведения и водоснабжения</t>
  </si>
  <si>
    <t>72 0 28 00000</t>
  </si>
  <si>
    <t>72 0 28 75230</t>
  </si>
  <si>
    <t>Организация благоустройства общественных пространств</t>
  </si>
  <si>
    <t>Реализация программ формирования современной городской среды</t>
  </si>
  <si>
    <t>83 0 06 00000</t>
  </si>
  <si>
    <t>83 0 06 76090</t>
  </si>
  <si>
    <t>83 0 F2 00000</t>
  </si>
  <si>
    <t>83 0 F2 55550</t>
  </si>
  <si>
    <t>72 0 20  70300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</si>
  <si>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</si>
  <si>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73 0 19 S5220</t>
  </si>
  <si>
    <t>Мероприятие "Организация деятельности учреждений дополнительного образования детей"</t>
  </si>
  <si>
    <t>Организация деятельности учреждений дополнительного образования</t>
  </si>
  <si>
    <t>Организация деятельности учреждений дополнительного образования за счет средств городского бюджета</t>
  </si>
  <si>
    <t>74 0 22 00000</t>
  </si>
  <si>
    <t>74 0 22 S8150</t>
  </si>
  <si>
    <t>74 0 22 78150</t>
  </si>
  <si>
    <t>Мероприятие " Предоставление субсидий на возмещение затрат по оказанию гарантированного перечня услуг по погребению"</t>
  </si>
  <si>
    <t>Мероприятие «Создание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возможностями»</t>
  </si>
  <si>
    <t>Создание условий для эффективной деятельности учреждений и организаций физкультурно-спортивной направленности, в том числе для лиц с ограниченными физическими возможностями</t>
  </si>
  <si>
    <t>74 0 19 00000</t>
  </si>
  <si>
    <t>74 0 19 S5000</t>
  </si>
  <si>
    <t>86 0 02 79602</t>
  </si>
  <si>
    <t>86 0 02 00000</t>
  </si>
  <si>
    <t>Обеспечение мероприятий по переселению граждан из аварийного жилищного фонда,  в том числе переселению граждан из аварийного жилищного фонда с учетом необходимости развития малоэтажного жилищного строительства</t>
  </si>
  <si>
    <t>Мероприятие "Переселение граждан из аварийного жилищного фонда"</t>
  </si>
  <si>
    <t>75 0 08 79780</t>
  </si>
  <si>
    <t>75 0 08 00000</t>
  </si>
  <si>
    <t>Проведение мероприятий по сохранению и использованию объектов культурного наследия, разработка проектной документации</t>
  </si>
  <si>
    <t>Мероприятие "Сохранение объектов культурного наследия"</t>
  </si>
  <si>
    <t>Культура</t>
  </si>
  <si>
    <t>Руководитель контрольно счетного органа муниципального образования и его заместители</t>
  </si>
  <si>
    <t>99 0 00 70106</t>
  </si>
  <si>
    <t>Обеспечение повышения эффективности работы организаций дорожного хозяйства</t>
  </si>
  <si>
    <t>Мероприятие "Приобретение дорожной техники специального назначения"</t>
  </si>
  <si>
    <t>Муниципальная программа "Основные направления   развития жилищно-коммунального хозяйства"</t>
  </si>
  <si>
    <t>Муниципальная программа "Развитие потребительского рынка, малого и среднего предпринимательства и инвестиционной деятельности в городе Ишиме"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</si>
  <si>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 </t>
  </si>
  <si>
    <t>организация мероприятий при осуществлении деятельности по обращению с животными без владельцев</t>
  </si>
  <si>
    <t xml:space="preserve">Муниципальная программа «Развитие жилищно-коммунального хозяйства, дорожно-транспортной сети и градостроительной деятельности в городе Ишиме" 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</si>
  <si>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 »</t>
  </si>
  <si>
    <t>Муниципальная программа «Развитие жилищно-коммунального хозяйства, дорожно-транспортной сети и градостроительной деятельности в городе Ишиме»</t>
  </si>
  <si>
    <t xml:space="preserve">Мероприятие "Обеспечение деятельности подведомственных учреждений в рамках исполнения полномочия по оказанию гарантированного перечня услуг по погребению" </t>
  </si>
  <si>
    <t>видов расходов классификации расходов бюджета города на 2022 год</t>
  </si>
  <si>
    <t>Контрольно-счетная палата города Ишима</t>
  </si>
  <si>
    <t>Муниципальная программа "Развитие имущественного комплекса в городе Ишиме"</t>
  </si>
  <si>
    <t>Программа "Развитие имущественного комплекса в городе Ишиме"</t>
  </si>
  <si>
    <t>Муниципальная программа "Развитие культуры в городе Ишиме"</t>
  </si>
  <si>
    <t>Муниципальная программа "Реализация жилищной политики в городе Ишиме"</t>
  </si>
  <si>
    <t xml:space="preserve">Муниципальная программа "Развития образования в городе Ишиме" </t>
  </si>
  <si>
    <t>Муниципальная программа "Основные направления развития спорта, социальной и молодёжной политики в городе Ишиме"</t>
  </si>
  <si>
    <t>Муниципальная программа "Основные направления  развития транспортных услуг в  городе Ишиме"</t>
  </si>
  <si>
    <t xml:space="preserve">Муниципальная программа "Развитие образования в городе Ишиме" </t>
  </si>
  <si>
    <t>Муниципальная программа "Развитие  образования в городе Ишиме"</t>
  </si>
  <si>
    <t>Муниципальная программа "Развитие образования в городе Ишиме"</t>
  </si>
  <si>
    <t>Муниципальная программа "Поддержка социально ориентированных некоммерческих организаций на территории города Ишима"</t>
  </si>
  <si>
    <t>Муниципальная программа "Развитие физической культуры и спорта, социальной и молодёжной политики в городе Ишиме"</t>
  </si>
  <si>
    <t>Мероприятие "Исполнение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№125"</t>
  </si>
  <si>
    <t>Исполнение полномочий, отнесенных к полномочиям органов местного самоуправления в соответствии с пунктами 5-7 и пунктом 12 части 8 статьи 1 Закона Тюменской области от 26.12.2014 №125</t>
  </si>
  <si>
    <t>Муниципальная программа "Реализация государственной национальной политики в городе Ишиме"</t>
  </si>
  <si>
    <t>Муниципальная программа " 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</si>
  <si>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>Муниципальная программа "Формирование современной городской среды в городе Ишиме"</t>
  </si>
  <si>
    <t>Мероприятие " Повышение безопасности  дорожного  движения"</t>
  </si>
  <si>
    <t xml:space="preserve"> Мероприятие " Санитарная уборка  города"  </t>
  </si>
  <si>
    <t>Мероприятие "Обеспечение нуждающихся в жилых помещениях малоимущих граждан жилыми помещениями"</t>
  </si>
  <si>
    <t>Обеспечение нуждающихся в жилых помещениях малоимущих граждан жилыми помещениями</t>
  </si>
  <si>
    <t xml:space="preserve">Мероприятие " организация мероприятий при осуществлении деятельности по обращению с животными" </t>
  </si>
  <si>
    <t>Мероприятие" Благоустройство дворовых территорий многоквартирных домов"</t>
  </si>
  <si>
    <t xml:space="preserve">Мероприятие " Благоустройство общественных пространств, в том числе разработка проектной документации"  </t>
  </si>
  <si>
    <t>72 0 20  00000</t>
  </si>
  <si>
    <t>Мероприятие "Организация работ   по благоустройству и содержанию мест захоронения"</t>
  </si>
  <si>
    <t xml:space="preserve">Организация работ по благоустройства  и содержанию мест захоронения </t>
  </si>
  <si>
    <t>77 0 06 79821</t>
  </si>
  <si>
    <t>Снос аварийных многоквартирных домов</t>
  </si>
  <si>
    <t>Мероприятие "Снос аварийных многоквартирных домов"</t>
  </si>
  <si>
    <t>Мероприятие "Формирование  комфортной городской среды "</t>
  </si>
  <si>
    <t>Мероприятие " Организация по устройству минерализованных полос   территории города "</t>
  </si>
  <si>
    <t xml:space="preserve"> Организация мероприятий  по устройству минерализованных полос   территории города </t>
  </si>
  <si>
    <t>Мероприятия по капитальному ремонту гидротехнических сооружений</t>
  </si>
  <si>
    <t>Муниципальная программа "Развитие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города Ишима"</t>
  </si>
  <si>
    <t xml:space="preserve">Мероприятие "Расходы, связанные с оказанием мер социальной поддержки" </t>
  </si>
  <si>
    <t>Бюджетные инвестиции в объекты капитального строительства государственной (муниципальной) собственности</t>
  </si>
  <si>
    <t>Иные пенсии, социальные доплаты к пенсиям</t>
  </si>
  <si>
    <t>310</t>
  </si>
  <si>
    <t xml:space="preserve">Строительство объектов коммунальной инфраструктуры, разработка ПД </t>
  </si>
  <si>
    <t>72 0 31 85220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</si>
  <si>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</si>
  <si>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Мероприятие: Формирование комфортной городской среды</t>
  </si>
  <si>
    <t>83 0 00  00000</t>
  </si>
  <si>
    <t>83 0 F2 0000</t>
  </si>
  <si>
    <t>83 0 F2 54240</t>
  </si>
  <si>
    <t>Муниципальная программа  "Формироваание современной городской среды"</t>
  </si>
  <si>
    <t>Мероприятия в области обеспечения безопасности гидротехнических сооружений</t>
  </si>
  <si>
    <t>72 0 06 79640</t>
  </si>
  <si>
    <t>Мероприятие по строительству и реконструкции объектов, разработка ПД</t>
  </si>
  <si>
    <t>Мероприятие "Инвентаризация мест захоронения"</t>
  </si>
  <si>
    <t>77 0 10 00000</t>
  </si>
  <si>
    <t>77 0 10 71750</t>
  </si>
  <si>
    <t>Судебная система</t>
  </si>
  <si>
    <t>Осуществление полномочий по составлению списков кандидатов в присяжные заседатели федеральных судов общей юрисдикции в Российской Федерации</t>
  </si>
  <si>
    <t>99 0 00 51200</t>
  </si>
  <si>
    <t>Мероприятие "Обеспечение выплат ежемесячного денежного вознаграждания за выполнение функций классного руководства педагогическим работникам муниципальных общеобразовательных организаций, реализующих образоватеьные программы начального, общего, основного общего и среднего общего образования, в том числе адаптированные образовательные программы"</t>
  </si>
  <si>
    <t>73 0 21 00000</t>
  </si>
  <si>
    <t>73 0 21 53030</t>
  </si>
  <si>
    <t>Ежемесячное денежное вознаграждение за выполнение функций классного руководства педагогическим работникам муниципальных общеобразовательных организаций</t>
  </si>
  <si>
    <t>75 0 09 70300</t>
  </si>
  <si>
    <t>Организация и поддержка организаций дополнительного образования в области культуры</t>
  </si>
  <si>
    <t>Создание условий для повышения мотивации обучающихся к профессиональному самоопределению</t>
  </si>
  <si>
    <t>73 0 22 00000</t>
  </si>
  <si>
    <t>Мероприятие "Мероприятия в области градостроительной деятельности"</t>
  </si>
  <si>
    <t>Мероприятия в области градостроительной деятельности</t>
  </si>
  <si>
    <t>Мероприятие "Строительство объектов коммунальной инфраструктуры, разработка ПД "</t>
  </si>
  <si>
    <t>73 0 22 70300</t>
  </si>
  <si>
    <t>72 0 40 73390</t>
  </si>
  <si>
    <t>Мероприятие "Создание условий для повышения мотивации обучающихся к профессиональному самоопределению"</t>
  </si>
  <si>
    <t>Муниципальная программа "Формирование современной городской среды в г. Ишиме в 2018-2022 годы"</t>
  </si>
  <si>
    <t>Мероприятие "Благоустройство общественных пространств, в том числе разработка проектной документации"</t>
  </si>
  <si>
    <t>Организация предоставления общедоступного и бесплатного дошкольного образования, общедоступного и бесплатного начального общего, основного общего, среднего общего образования</t>
  </si>
  <si>
    <t>73 0 20 10430</t>
  </si>
  <si>
    <t>Резервный фонд Правительства Тюменской области</t>
  </si>
  <si>
    <t>76 0 04 00700</t>
  </si>
  <si>
    <t>Текущее содержание и текущий ремонт гидротехнических сооружений</t>
  </si>
  <si>
    <t>72 0 06 70460</t>
  </si>
  <si>
    <t>Мероприятия по капитальному ремонту гидротехнических сооружений, в том числе на разработку ПД</t>
  </si>
  <si>
    <t>72 0 29 19620</t>
  </si>
  <si>
    <t>Мероприятие "Подготовка документации для оформления прав на объекты незавершенного строительства"</t>
  </si>
  <si>
    <t>77 0 11 00000</t>
  </si>
  <si>
    <t>77 0 11 72720</t>
  </si>
  <si>
    <t>Мероприятия по выполнению кадастровых работ</t>
  </si>
  <si>
    <t>Мероприятие по строительству и реконструкции объектов</t>
  </si>
  <si>
    <t>72 0 31 25220</t>
  </si>
  <si>
    <t>Мероприятие "Реализация инициативных проектов</t>
  </si>
  <si>
    <t>83 0 05 00000</t>
  </si>
  <si>
    <t>Реализация инициативного проекта (благоустройство березовой рощи в границах улиц Раича-Толбухина-Ворошилова)</t>
  </si>
  <si>
    <t>83 0 05 S0012</t>
  </si>
  <si>
    <t>75 0 09 10440</t>
  </si>
  <si>
    <t>75 0 09 72120</t>
  </si>
  <si>
    <t>Создание условий для организации досуга и обеспечения жителей муниципальных образований услугами организаций культуры, организация библиотечного обслуживания населения, комплектование и обеспечение сохранности библиотечных фондов библиотек муниципальных районов и городских округов</t>
  </si>
  <si>
    <t>Организация и поддержка муниципальных музеев</t>
  </si>
  <si>
    <t>75 0 11 S0011</t>
  </si>
  <si>
    <t>75 0 11 00000</t>
  </si>
  <si>
    <t>Мероприятие "Реализация инициативных проектов"</t>
  </si>
  <si>
    <t>Реализация инициативного проекта ("Капитальный ремонт помещения библиотеки по адресу: г.Ишим, ул. Большая, д.190")</t>
  </si>
  <si>
    <t>Создание условий для эффективной деятельности учреждений и организаций физкультурно-спортивной направленности, проведение капитального ремонта, ПСД на строительство муниципальных зданий учреждений спорта, социальной и молодежной политики, а также проведение достоверности определения сметной стоимости</t>
  </si>
  <si>
    <t>Мероприятие "Приобретение имущества в муниципальную собственность"</t>
  </si>
  <si>
    <t>77 0 12 00000</t>
  </si>
  <si>
    <t>77 0 12 71750</t>
  </si>
  <si>
    <t>72 0 31 00000</t>
  </si>
  <si>
    <t>Исполнение судебных актов</t>
  </si>
  <si>
    <t xml:space="preserve">99 0 00 70700 </t>
  </si>
  <si>
    <t>830</t>
  </si>
  <si>
    <t>Обеспечение условий для развития на территории муниципальных образований физической культуры, школьного спорта и массового спорта, организацию проведения официальных физкультурно-оздоровительных и спортивных мероприятий муниципальных образований</t>
  </si>
  <si>
    <t>74 0 19 10410</t>
  </si>
  <si>
    <t>74 0 19 71750</t>
  </si>
  <si>
    <t>74 0 15 10410</t>
  </si>
  <si>
    <t>Мероприятие "Снижение криминализации общества путем профилактики правонарушений и преступлений, недопущение вовлечения в преступность, в том числе в соверешение правонарушений и преступлений террористической направленности, новых лиц"</t>
  </si>
  <si>
    <t>79 0 03 00000</t>
  </si>
  <si>
    <t>Участие товариществ собственников жилья, кондоминиумов, домовых комитетов в проведении мероприятий по предупреждению правонарушений</t>
  </si>
  <si>
    <t>79 0 03 11430</t>
  </si>
  <si>
    <t>Премирование победителей и призеров областных конкурсов на звание "Лучшая народная дружина", "Лучший народный дружинник"</t>
  </si>
  <si>
    <t>Социальные обеспечение и иные выплаты населению</t>
  </si>
  <si>
    <t>Иные выплаты населению</t>
  </si>
  <si>
    <t>79 0 03 11500</t>
  </si>
  <si>
    <t>183</t>
  </si>
  <si>
    <t>Мероприятие "Обеспечение получения общедоступного и бесплатного дошкольного образования"</t>
  </si>
  <si>
    <t>Дополнительное финансовое обеспечение мероприятий по организации питания обучающихся муниципальных образовательных организаций</t>
  </si>
  <si>
    <t>73 0 23 00000</t>
  </si>
  <si>
    <t>73 0 23 19970</t>
  </si>
  <si>
    <t>Обеспечение проведения выборов и референдумов</t>
  </si>
  <si>
    <t>Проведение выборов в представительные органы муниципального образования</t>
  </si>
  <si>
    <t>Специальные расходы</t>
  </si>
  <si>
    <t>99 0 00 70020</t>
  </si>
  <si>
    <t>99 0 00 20020</t>
  </si>
  <si>
    <t>Поощрение за достижение наилучших (высоких) значений показателей деятельности органов местного самоуправления и (или) достижения наилучших (высоких) показателей социально-экономического развития (рейтингов).</t>
  </si>
  <si>
    <t>99 0 000 20020</t>
  </si>
  <si>
    <t>Приложение 5</t>
  </si>
  <si>
    <t>от  30.06.2022 №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</si>
</sst>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3" x14ac:knownFonts="1"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</font>
    <font>
      <i/>
      <sz val="10"/>
      <name val="Arial"/>
      <family val="2"/>
      <charset val="204"/>
    </font>
    <font>
      <i/>
      <sz val="10"/>
      <name val="Arial Cyr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i/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</cellStyleXfs>
  <cellXfs count="287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/>
    <xf numFmtId="0" fontId="0" fillId="2" borderId="0" xfId="0" applyFont="1" applyFill="1" applyAlignment="1">
      <alignment horizontal="right"/>
    </xf>
    <xf numFmtId="0" fontId="11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8" fillId="2" borderId="0" xfId="0" applyFont="1" applyFill="1"/>
    <xf numFmtId="0" fontId="0" fillId="2" borderId="0" xfId="0" applyFont="1" applyFill="1" applyBorder="1"/>
    <xf numFmtId="0" fontId="1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49" fontId="0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vertical="top"/>
    </xf>
    <xf numFmtId="1" fontId="13" fillId="2" borderId="1" xfId="0" applyNumberFormat="1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/>
    <xf numFmtId="49" fontId="7" fillId="0" borderId="1" xfId="0" applyNumberFormat="1" applyFont="1" applyFill="1" applyBorder="1" applyAlignment="1" applyProtection="1">
      <alignment horizontal="center" wrapText="1"/>
    </xf>
    <xf numFmtId="0" fontId="8" fillId="0" borderId="3" xfId="4" applyFont="1" applyFill="1" applyBorder="1" applyAlignment="1">
      <alignment wrapText="1"/>
    </xf>
    <xf numFmtId="49" fontId="8" fillId="0" borderId="14" xfId="0" applyNumberFormat="1" applyFont="1" applyFill="1" applyBorder="1" applyAlignment="1">
      <alignment horizontal="left" vertical="top" wrapText="1"/>
    </xf>
    <xf numFmtId="49" fontId="0" fillId="0" borderId="5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49" fontId="0" fillId="0" borderId="22" xfId="0" applyNumberFormat="1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 wrapText="1"/>
    </xf>
    <xf numFmtId="49" fontId="8" fillId="0" borderId="4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15" fillId="0" borderId="3" xfId="0" applyNumberFormat="1" applyFont="1" applyFill="1" applyBorder="1" applyAlignment="1" applyProtection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 applyProtection="1">
      <alignment horizontal="center" wrapText="1"/>
    </xf>
    <xf numFmtId="0" fontId="19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/>
    </xf>
    <xf numFmtId="49" fontId="19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6" fillId="0" borderId="1" xfId="13" applyFont="1" applyFill="1" applyBorder="1" applyAlignment="1">
      <alignment vertical="top" wrapText="1"/>
    </xf>
    <xf numFmtId="49" fontId="6" fillId="0" borderId="1" xfId="13" applyNumberFormat="1" applyFont="1" applyFill="1" applyBorder="1" applyAlignment="1">
      <alignment horizontal="center"/>
    </xf>
    <xf numFmtId="0" fontId="6" fillId="0" borderId="1" xfId="13" applyFont="1" applyFill="1" applyBorder="1" applyAlignment="1"/>
    <xf numFmtId="0" fontId="6" fillId="0" borderId="1" xfId="13" applyFont="1" applyFill="1" applyBorder="1" applyAlignment="1">
      <alignment horizontal="center"/>
    </xf>
    <xf numFmtId="0" fontId="8" fillId="0" borderId="1" xfId="13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8" xfId="0" applyNumberFormat="1" applyFont="1" applyFill="1" applyBorder="1" applyAlignment="1">
      <alignment horizontal="left" vertical="top" wrapText="1"/>
    </xf>
    <xf numFmtId="0" fontId="8" fillId="0" borderId="4" xfId="4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/>
    <xf numFmtId="0" fontId="7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1" fontId="0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8" fillId="0" borderId="1" xfId="0" applyFont="1" applyFill="1" applyBorder="1" applyAlignment="1"/>
    <xf numFmtId="49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vertical="top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/>
    <xf numFmtId="0" fontId="0" fillId="0" borderId="1" xfId="0" applyNumberFormat="1" applyFont="1" applyFill="1" applyBorder="1" applyAlignment="1">
      <alignment vertical="top" wrapText="1"/>
    </xf>
    <xf numFmtId="1" fontId="18" fillId="0" borderId="1" xfId="0" applyNumberFormat="1" applyFont="1" applyFill="1" applyBorder="1" applyAlignment="1"/>
    <xf numFmtId="1" fontId="6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19" fillId="0" borderId="0" xfId="0" applyFont="1" applyFill="1" applyAlignment="1">
      <alignment horizontal="justify" vertical="center"/>
    </xf>
    <xf numFmtId="0" fontId="6" fillId="0" borderId="3" xfId="0" applyFont="1" applyFill="1" applyBorder="1" applyAlignment="1">
      <alignment horizontal="justify" vertical="top"/>
    </xf>
    <xf numFmtId="0" fontId="6" fillId="0" borderId="0" xfId="0" applyFont="1" applyFill="1" applyAlignment="1">
      <alignment horizontal="left" vertical="center" wrapText="1"/>
    </xf>
    <xf numFmtId="49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5" xfId="0" applyFont="1" applyFill="1" applyBorder="1"/>
    <xf numFmtId="49" fontId="16" fillId="0" borderId="1" xfId="0" applyNumberFormat="1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22" xfId="0" applyFont="1" applyFill="1" applyBorder="1"/>
    <xf numFmtId="49" fontId="8" fillId="0" borderId="21" xfId="0" applyNumberFormat="1" applyFont="1" applyFill="1" applyBorder="1" applyAlignment="1">
      <alignment horizontal="left" vertical="top" wrapText="1"/>
    </xf>
    <xf numFmtId="49" fontId="8" fillId="0" borderId="12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wrapText="1"/>
    </xf>
    <xf numFmtId="49" fontId="6" fillId="0" borderId="9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 applyProtection="1">
      <alignment horizontal="center" wrapText="1"/>
    </xf>
    <xf numFmtId="49" fontId="6" fillId="0" borderId="3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horizontal="right"/>
    </xf>
    <xf numFmtId="49" fontId="6" fillId="0" borderId="21" xfId="0" applyNumberFormat="1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9" fontId="19" fillId="0" borderId="3" xfId="0" applyNumberFormat="1" applyFont="1" applyFill="1" applyBorder="1" applyAlignment="1" applyProtection="1">
      <alignment horizontal="center" wrapText="1"/>
    </xf>
    <xf numFmtId="49" fontId="7" fillId="0" borderId="1" xfId="0" applyNumberFormat="1" applyFont="1" applyFill="1" applyBorder="1" applyAlignment="1" applyProtection="1">
      <alignment horizontal="left" vertical="top" wrapText="1"/>
    </xf>
    <xf numFmtId="0" fontId="1" fillId="0" borderId="1" xfId="0" applyFont="1" applyFill="1" applyBorder="1" applyAlignment="1"/>
    <xf numFmtId="0" fontId="6" fillId="0" borderId="1" xfId="0" applyFont="1" applyFill="1" applyBorder="1" applyAlignment="1">
      <alignment horizontal="justify" vertical="top" wrapText="1"/>
    </xf>
    <xf numFmtId="164" fontId="7" fillId="0" borderId="2" xfId="0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49" fontId="8" fillId="0" borderId="17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vertical="top" wrapText="1"/>
    </xf>
    <xf numFmtId="3" fontId="5" fillId="0" borderId="1" xfId="1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horizontal="center"/>
    </xf>
    <xf numFmtId="0" fontId="0" fillId="0" borderId="9" xfId="0" applyFont="1" applyFill="1" applyBorder="1" applyAlignment="1"/>
    <xf numFmtId="49" fontId="6" fillId="0" borderId="3" xfId="0" applyNumberFormat="1" applyFont="1" applyFill="1" applyBorder="1" applyAlignment="1">
      <alignment horizontal="left" vertical="top" wrapText="1"/>
    </xf>
    <xf numFmtId="49" fontId="19" fillId="0" borderId="24" xfId="0" applyNumberFormat="1" applyFont="1" applyFill="1" applyBorder="1" applyAlignment="1" applyProtection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49" fontId="19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vertical="top" wrapText="1"/>
    </xf>
    <xf numFmtId="49" fontId="19" fillId="0" borderId="3" xfId="0" applyNumberFormat="1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49" fontId="6" fillId="0" borderId="1" xfId="13" applyNumberFormat="1" applyFont="1" applyFill="1" applyBorder="1" applyAlignment="1">
      <alignment horizontal="center" wrapText="1"/>
    </xf>
    <xf numFmtId="0" fontId="8" fillId="0" borderId="9" xfId="13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6" fillId="0" borderId="9" xfId="0" applyFont="1" applyFill="1" applyBorder="1" applyAlignment="1">
      <alignment wrapText="1"/>
    </xf>
    <xf numFmtId="49" fontId="0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/>
    <xf numFmtId="0" fontId="0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3" fillId="0" borderId="9" xfId="0" applyFont="1" applyFill="1" applyBorder="1" applyAlignment="1">
      <alignment vertical="top" wrapText="1"/>
    </xf>
    <xf numFmtId="49" fontId="6" fillId="0" borderId="9" xfId="13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9" xfId="13" applyFont="1" applyFill="1" applyBorder="1" applyAlignment="1">
      <alignment horizontal="center"/>
    </xf>
    <xf numFmtId="0" fontId="6" fillId="0" borderId="9" xfId="0" applyFont="1" applyFill="1" applyBorder="1" applyAlignment="1">
      <alignment vertical="top" wrapText="1"/>
    </xf>
    <xf numFmtId="0" fontId="1" fillId="0" borderId="9" xfId="13" applyFont="1" applyFill="1" applyBorder="1" applyAlignment="1">
      <alignment vertical="top" wrapText="1"/>
    </xf>
    <xf numFmtId="49" fontId="0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vertical="center" wrapText="1"/>
    </xf>
    <xf numFmtId="0" fontId="6" fillId="0" borderId="9" xfId="13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horizontal="center"/>
    </xf>
    <xf numFmtId="1" fontId="0" fillId="0" borderId="9" xfId="0" applyNumberFormat="1" applyFont="1" applyFill="1" applyBorder="1" applyAlignment="1"/>
    <xf numFmtId="49" fontId="9" fillId="0" borderId="2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0" fillId="0" borderId="1" xfId="0" applyNumberFormat="1" applyFont="1" applyFill="1" applyBorder="1" applyAlignment="1" applyProtection="1">
      <alignment horizontal="left" vertical="top" wrapText="1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9" fillId="0" borderId="15" xfId="0" applyNumberFormat="1" applyFont="1" applyFill="1" applyBorder="1" applyAlignment="1" applyProtection="1">
      <alignment horizontal="left" vertical="top" wrapText="1"/>
    </xf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/>
    <xf numFmtId="0" fontId="8" fillId="0" borderId="4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wrapText="1"/>
    </xf>
    <xf numFmtId="49" fontId="8" fillId="0" borderId="3" xfId="4" applyNumberFormat="1" applyFont="1" applyFill="1" applyBorder="1" applyAlignment="1">
      <alignment horizontal="left" vertical="top" wrapText="1"/>
    </xf>
    <xf numFmtId="49" fontId="8" fillId="0" borderId="4" xfId="4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/>
    <xf numFmtId="49" fontId="8" fillId="0" borderId="5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/>
    <xf numFmtId="0" fontId="3" fillId="0" borderId="3" xfId="0" applyFont="1" applyFill="1" applyBorder="1" applyAlignment="1">
      <alignment vertical="top" wrapText="1"/>
    </xf>
    <xf numFmtId="49" fontId="0" fillId="0" borderId="8" xfId="0" applyNumberFormat="1" applyFont="1" applyFill="1" applyBorder="1" applyAlignment="1">
      <alignment horizontal="center" wrapText="1"/>
    </xf>
    <xf numFmtId="49" fontId="0" fillId="0" borderId="3" xfId="0" applyNumberFormat="1" applyFont="1" applyFill="1" applyBorder="1" applyAlignment="1">
      <alignment horizontal="center" wrapText="1"/>
    </xf>
    <xf numFmtId="49" fontId="6" fillId="0" borderId="3" xfId="4" applyNumberFormat="1" applyFont="1" applyFill="1" applyBorder="1" applyAlignment="1">
      <alignment horizontal="left" vertical="top" wrapText="1"/>
    </xf>
    <xf numFmtId="49" fontId="0" fillId="0" borderId="11" xfId="0" applyNumberFormat="1" applyFont="1" applyFill="1" applyBorder="1" applyAlignment="1">
      <alignment horizontal="center" wrapText="1"/>
    </xf>
    <xf numFmtId="49" fontId="6" fillId="0" borderId="8" xfId="1" applyNumberFormat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center" wrapText="1"/>
    </xf>
    <xf numFmtId="49" fontId="6" fillId="0" borderId="5" xfId="1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left" vertical="top" wrapText="1"/>
    </xf>
    <xf numFmtId="49" fontId="0" fillId="0" borderId="25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wrapText="1"/>
    </xf>
    <xf numFmtId="0" fontId="0" fillId="0" borderId="9" xfId="0" applyFont="1" applyFill="1" applyBorder="1" applyAlignment="1">
      <alignment vertical="top" wrapText="1"/>
    </xf>
    <xf numFmtId="49" fontId="6" fillId="0" borderId="16" xfId="0" applyNumberFormat="1" applyFont="1" applyFill="1" applyBorder="1" applyAlignment="1">
      <alignment horizontal="center"/>
    </xf>
    <xf numFmtId="49" fontId="6" fillId="0" borderId="8" xfId="7" applyNumberFormat="1" applyFont="1" applyFill="1" applyBorder="1" applyAlignment="1">
      <alignment horizontal="left" vertical="top" wrapText="1"/>
    </xf>
    <xf numFmtId="49" fontId="0" fillId="0" borderId="14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/>
    <xf numFmtId="49" fontId="0" fillId="0" borderId="4" xfId="0" applyNumberFormat="1" applyFont="1" applyFill="1" applyBorder="1" applyAlignment="1">
      <alignment horizontal="center" wrapText="1"/>
    </xf>
    <xf numFmtId="0" fontId="15" fillId="0" borderId="4" xfId="0" applyFont="1" applyFill="1" applyBorder="1" applyAlignment="1"/>
    <xf numFmtId="0" fontId="6" fillId="0" borderId="1" xfId="11" applyFont="1" applyFill="1" applyBorder="1" applyAlignment="1">
      <alignment horizontal="left" vertical="top" wrapText="1"/>
    </xf>
    <xf numFmtId="0" fontId="19" fillId="0" borderId="3" xfId="0" applyFont="1" applyFill="1" applyBorder="1" applyAlignment="1"/>
    <xf numFmtId="0" fontId="6" fillId="0" borderId="8" xfId="0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horizontal="center" wrapText="1"/>
    </xf>
    <xf numFmtId="0" fontId="6" fillId="0" borderId="8" xfId="0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right"/>
    </xf>
    <xf numFmtId="0" fontId="6" fillId="0" borderId="4" xfId="0" applyNumberFormat="1" applyFont="1" applyFill="1" applyBorder="1" applyAlignment="1">
      <alignment horizontal="right"/>
    </xf>
    <xf numFmtId="49" fontId="0" fillId="0" borderId="1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top" wrapText="1"/>
    </xf>
    <xf numFmtId="0" fontId="20" fillId="0" borderId="1" xfId="13" applyFont="1" applyFill="1" applyBorder="1" applyAlignment="1">
      <alignment horizontal="center"/>
    </xf>
    <xf numFmtId="49" fontId="6" fillId="0" borderId="3" xfId="3" applyNumberFormat="1" applyFont="1" applyFill="1" applyBorder="1" applyAlignment="1">
      <alignment horizontal="left" vertical="top" wrapText="1"/>
    </xf>
    <xf numFmtId="49" fontId="6" fillId="0" borderId="7" xfId="3" applyNumberFormat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vertical="top" wrapText="1"/>
    </xf>
    <xf numFmtId="49" fontId="19" fillId="0" borderId="1" xfId="11" applyNumberFormat="1" applyFont="1" applyFill="1" applyBorder="1" applyAlignment="1">
      <alignment horizontal="center" wrapText="1"/>
    </xf>
    <xf numFmtId="0" fontId="19" fillId="0" borderId="1" xfId="13" applyFont="1" applyFill="1" applyBorder="1" applyAlignment="1">
      <alignment horizontal="left" vertical="top" wrapText="1"/>
    </xf>
    <xf numFmtId="49" fontId="6" fillId="0" borderId="1" xfId="13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0" xfId="0" applyFont="1" applyFill="1" applyAlignment="1">
      <alignment wrapText="1"/>
    </xf>
    <xf numFmtId="0" fontId="6" fillId="0" borderId="3" xfId="1" applyFont="1" applyFill="1" applyBorder="1" applyAlignment="1">
      <alignment horizontal="left" vertical="top" wrapText="1"/>
    </xf>
    <xf numFmtId="49" fontId="6" fillId="0" borderId="1" xfId="11" applyNumberFormat="1" applyFont="1" applyFill="1" applyBorder="1" applyAlignment="1">
      <alignment horizontal="center" wrapText="1"/>
    </xf>
    <xf numFmtId="0" fontId="6" fillId="0" borderId="3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49" fontId="8" fillId="0" borderId="3" xfId="1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49" fontId="8" fillId="0" borderId="1" xfId="1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 applyProtection="1">
      <alignment horizontal="center" wrapText="1"/>
    </xf>
    <xf numFmtId="0" fontId="0" fillId="0" borderId="16" xfId="0" applyFont="1" applyFill="1" applyBorder="1" applyAlignment="1">
      <alignment vertical="top" wrapText="1"/>
    </xf>
    <xf numFmtId="0" fontId="21" fillId="0" borderId="26" xfId="0" applyFont="1" applyFill="1" applyBorder="1" applyAlignment="1"/>
    <xf numFmtId="49" fontId="6" fillId="0" borderId="27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Fill="1" applyBorder="1" applyAlignment="1"/>
    <xf numFmtId="49" fontId="6" fillId="0" borderId="10" xfId="0" applyNumberFormat="1" applyFont="1" applyFill="1" applyBorder="1" applyAlignment="1">
      <alignment horizontal="left" vertical="top" wrapText="1"/>
    </xf>
    <xf numFmtId="49" fontId="22" fillId="0" borderId="2" xfId="0" applyNumberFormat="1" applyFont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top"/>
    </xf>
    <xf numFmtId="49" fontId="8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vertical="top" wrapText="1"/>
    </xf>
    <xf numFmtId="0" fontId="11" fillId="2" borderId="0" xfId="0" applyFont="1" applyFill="1" applyAlignment="1">
      <alignment horizontal="center" wrapText="1"/>
    </xf>
  </cellXfs>
  <cellStyles count="1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4 3" xfId="9"/>
    <cellStyle name="Обычный 4 3 2" xfId="10"/>
    <cellStyle name="Обычный 4 3 3" xfId="11"/>
    <cellStyle name="Обычный 4 4" xfId="12"/>
    <cellStyle name="Обычный 5" xfId="13"/>
    <cellStyle name="Обычный 5 2" xfId="14"/>
    <cellStyle name="Обычный 5 3" xfId="15"/>
    <cellStyle name="Обычный 5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50"/>
  <sheetViews>
    <sheetView tabSelected="1" zoomScaleNormal="100" zoomScaleSheetLayoutView="100" workbookViewId="0">
      <selection activeCell="G6" sqref="G6"/>
    </sheetView>
  </sheetViews>
  <sheetFormatPr defaultColWidth="9.140625" defaultRowHeight="12.75" x14ac:dyDescent="0.2"/>
  <cols>
    <col min="1" max="1" width="37" style="1" customWidth="1"/>
    <col min="2" max="2" width="6.7109375" style="1" customWidth="1"/>
    <col min="3" max="3" width="4.5703125" style="1" bestFit="1" customWidth="1"/>
    <col min="4" max="4" width="4" style="1" customWidth="1"/>
    <col min="5" max="5" width="14.28515625" style="1" customWidth="1"/>
    <col min="6" max="6" width="5.140625" style="2" customWidth="1"/>
    <col min="7" max="7" width="13.5703125" style="1" customWidth="1"/>
    <col min="8" max="8" width="3.7109375" style="1" hidden="1" customWidth="1"/>
    <col min="9" max="9" width="0.5703125" style="1" hidden="1" customWidth="1"/>
    <col min="10" max="24" width="0" style="1" hidden="1" customWidth="1"/>
    <col min="25" max="28" width="9.140625" style="1"/>
    <col min="29" max="29" width="9.140625" style="1" customWidth="1"/>
    <col min="30" max="16384" width="9.140625" style="1"/>
  </cols>
  <sheetData>
    <row r="1" spans="1:25" x14ac:dyDescent="0.2">
      <c r="G1" s="3" t="s">
        <v>840</v>
      </c>
    </row>
    <row r="2" spans="1:25" x14ac:dyDescent="0.2">
      <c r="G2" s="3" t="s">
        <v>43</v>
      </c>
    </row>
    <row r="3" spans="1:25" x14ac:dyDescent="0.2">
      <c r="G3" s="3" t="s">
        <v>44</v>
      </c>
    </row>
    <row r="4" spans="1:25" x14ac:dyDescent="0.2">
      <c r="G4" s="3" t="s">
        <v>841</v>
      </c>
    </row>
    <row r="5" spans="1:25" hidden="1" x14ac:dyDescent="0.2">
      <c r="E5" s="4"/>
      <c r="G5" s="4"/>
    </row>
    <row r="6" spans="1:25" x14ac:dyDescent="0.2">
      <c r="G6" s="5"/>
    </row>
    <row r="8" spans="1:25" ht="15" customHeight="1" x14ac:dyDescent="0.2">
      <c r="A8" s="286" t="s">
        <v>351</v>
      </c>
      <c r="B8" s="286"/>
      <c r="C8" s="286"/>
      <c r="D8" s="286"/>
      <c r="E8" s="286"/>
      <c r="F8" s="286"/>
      <c r="G8" s="28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" customHeight="1" x14ac:dyDescent="0.2">
      <c r="A9" s="286" t="s">
        <v>352</v>
      </c>
      <c r="B9" s="286"/>
      <c r="C9" s="286"/>
      <c r="D9" s="286"/>
      <c r="E9" s="286"/>
      <c r="F9" s="286"/>
      <c r="G9" s="28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5" customHeight="1" x14ac:dyDescent="0.2">
      <c r="A10" s="286" t="s">
        <v>353</v>
      </c>
      <c r="B10" s="286"/>
      <c r="C10" s="286"/>
      <c r="D10" s="286"/>
      <c r="E10" s="286"/>
      <c r="F10" s="286"/>
      <c r="G10" s="28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5" customHeight="1" x14ac:dyDescent="0.2">
      <c r="A11" s="286" t="s">
        <v>354</v>
      </c>
      <c r="B11" s="286"/>
      <c r="C11" s="286"/>
      <c r="D11" s="286"/>
      <c r="E11" s="286"/>
      <c r="F11" s="286"/>
      <c r="G11" s="28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5" customHeight="1" x14ac:dyDescent="0.2">
      <c r="A12" s="286" t="s">
        <v>708</v>
      </c>
      <c r="B12" s="286"/>
      <c r="C12" s="286"/>
      <c r="D12" s="286"/>
      <c r="E12" s="286"/>
      <c r="F12" s="286"/>
      <c r="G12" s="28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5" customHeight="1" x14ac:dyDescent="0.2">
      <c r="A13" s="286"/>
      <c r="B13" s="286"/>
      <c r="C13" s="286"/>
      <c r="D13" s="286"/>
      <c r="E13" s="286"/>
      <c r="F13" s="286"/>
      <c r="G13" s="28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5" customHeight="1" x14ac:dyDescent="0.2">
      <c r="A14" s="12"/>
      <c r="B14" s="12"/>
      <c r="C14" s="12"/>
      <c r="D14" s="12"/>
      <c r="E14" s="12"/>
      <c r="F14" s="12"/>
      <c r="G14" s="12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G15" s="2" t="s">
        <v>379</v>
      </c>
    </row>
    <row r="16" spans="1:25" ht="56.25" x14ac:dyDescent="0.2">
      <c r="A16" s="7" t="s">
        <v>9</v>
      </c>
      <c r="B16" s="8" t="s">
        <v>64</v>
      </c>
      <c r="C16" s="7" t="s">
        <v>5</v>
      </c>
      <c r="D16" s="7" t="s">
        <v>6</v>
      </c>
      <c r="E16" s="7" t="s">
        <v>7</v>
      </c>
      <c r="F16" s="7" t="s">
        <v>8</v>
      </c>
      <c r="G16" s="7" t="s">
        <v>356</v>
      </c>
    </row>
    <row r="17" spans="1:7" ht="32.450000000000003" customHeight="1" x14ac:dyDescent="0.2">
      <c r="A17" s="102" t="s">
        <v>62</v>
      </c>
      <c r="B17" s="69" t="s">
        <v>4</v>
      </c>
      <c r="C17" s="71"/>
      <c r="D17" s="71"/>
      <c r="E17" s="71"/>
      <c r="F17" s="71"/>
      <c r="G17" s="103">
        <f>G18+G112+G147+G156</f>
        <v>114617</v>
      </c>
    </row>
    <row r="18" spans="1:7" ht="18.600000000000001" customHeight="1" x14ac:dyDescent="0.2">
      <c r="A18" s="68" t="s">
        <v>47</v>
      </c>
      <c r="B18" s="69" t="s">
        <v>4</v>
      </c>
      <c r="C18" s="69" t="s">
        <v>0</v>
      </c>
      <c r="D18" s="69" t="s">
        <v>17</v>
      </c>
      <c r="E18" s="71"/>
      <c r="F18" s="71"/>
      <c r="G18" s="103">
        <f>G24+G71+G76+G19+G56+G51+G66</f>
        <v>89734</v>
      </c>
    </row>
    <row r="19" spans="1:7" ht="51" x14ac:dyDescent="0.2">
      <c r="A19" s="104" t="s">
        <v>237</v>
      </c>
      <c r="B19" s="69" t="s">
        <v>4</v>
      </c>
      <c r="C19" s="69" t="s">
        <v>0</v>
      </c>
      <c r="D19" s="69" t="s">
        <v>3</v>
      </c>
      <c r="E19" s="71"/>
      <c r="F19" s="71"/>
      <c r="G19" s="35">
        <f>G20</f>
        <v>2685</v>
      </c>
    </row>
    <row r="20" spans="1:7" ht="38.25" x14ac:dyDescent="0.2">
      <c r="A20" s="93" t="s">
        <v>240</v>
      </c>
      <c r="B20" s="32" t="s">
        <v>4</v>
      </c>
      <c r="C20" s="32" t="s">
        <v>0</v>
      </c>
      <c r="D20" s="32" t="s">
        <v>3</v>
      </c>
      <c r="E20" s="71" t="s">
        <v>127</v>
      </c>
      <c r="F20" s="71"/>
      <c r="G20" s="35">
        <f>G21</f>
        <v>2685</v>
      </c>
    </row>
    <row r="21" spans="1:7" ht="55.15" customHeight="1" x14ac:dyDescent="0.2">
      <c r="A21" s="29" t="s">
        <v>341</v>
      </c>
      <c r="B21" s="32" t="s">
        <v>4</v>
      </c>
      <c r="C21" s="32" t="s">
        <v>0</v>
      </c>
      <c r="D21" s="32" t="s">
        <v>3</v>
      </c>
      <c r="E21" s="71" t="s">
        <v>226</v>
      </c>
      <c r="F21" s="71"/>
      <c r="G21" s="35">
        <f>G22</f>
        <v>2685</v>
      </c>
    </row>
    <row r="22" spans="1:7" ht="89.25" x14ac:dyDescent="0.2">
      <c r="A22" s="31" t="s">
        <v>96</v>
      </c>
      <c r="B22" s="32" t="s">
        <v>4</v>
      </c>
      <c r="C22" s="32" t="s">
        <v>0</v>
      </c>
      <c r="D22" s="32" t="s">
        <v>3</v>
      </c>
      <c r="E22" s="71" t="s">
        <v>226</v>
      </c>
      <c r="F22" s="71">
        <v>100</v>
      </c>
      <c r="G22" s="35">
        <f>G23</f>
        <v>2685</v>
      </c>
    </row>
    <row r="23" spans="1:7" ht="38.25" x14ac:dyDescent="0.2">
      <c r="A23" s="105" t="s">
        <v>222</v>
      </c>
      <c r="B23" s="32" t="s">
        <v>4</v>
      </c>
      <c r="C23" s="32" t="s">
        <v>0</v>
      </c>
      <c r="D23" s="32" t="s">
        <v>3</v>
      </c>
      <c r="E23" s="71" t="s">
        <v>226</v>
      </c>
      <c r="F23" s="71">
        <v>120</v>
      </c>
      <c r="G23" s="35">
        <f>2652+33</f>
        <v>2685</v>
      </c>
    </row>
    <row r="24" spans="1:7" ht="76.5" x14ac:dyDescent="0.2">
      <c r="A24" s="104" t="s">
        <v>1</v>
      </c>
      <c r="B24" s="32" t="s">
        <v>4</v>
      </c>
      <c r="C24" s="94" t="s">
        <v>0</v>
      </c>
      <c r="D24" s="94" t="s">
        <v>2</v>
      </c>
      <c r="E24" s="71"/>
      <c r="F24" s="71"/>
      <c r="G24" s="35">
        <f>G25+G32</f>
        <v>66802</v>
      </c>
    </row>
    <row r="25" spans="1:7" ht="30" customHeight="1" x14ac:dyDescent="0.2">
      <c r="A25" s="29" t="s">
        <v>241</v>
      </c>
      <c r="B25" s="32" t="s">
        <v>4</v>
      </c>
      <c r="C25" s="32" t="s">
        <v>0</v>
      </c>
      <c r="D25" s="32" t="s">
        <v>2</v>
      </c>
      <c r="E25" s="71" t="s">
        <v>318</v>
      </c>
      <c r="F25" s="71"/>
      <c r="G25" s="35">
        <f>G26</f>
        <v>130</v>
      </c>
    </row>
    <row r="26" spans="1:7" ht="42" customHeight="1" x14ac:dyDescent="0.2">
      <c r="A26" s="29" t="s">
        <v>242</v>
      </c>
      <c r="B26" s="32" t="s">
        <v>4</v>
      </c>
      <c r="C26" s="32" t="s">
        <v>0</v>
      </c>
      <c r="D26" s="32" t="s">
        <v>2</v>
      </c>
      <c r="E26" s="71" t="s">
        <v>319</v>
      </c>
      <c r="F26" s="71"/>
      <c r="G26" s="35">
        <f>G27</f>
        <v>130</v>
      </c>
    </row>
    <row r="27" spans="1:7" ht="101.25" customHeight="1" x14ac:dyDescent="0.2">
      <c r="A27" s="31" t="s">
        <v>96</v>
      </c>
      <c r="B27" s="32" t="s">
        <v>4</v>
      </c>
      <c r="C27" s="32" t="s">
        <v>0</v>
      </c>
      <c r="D27" s="32" t="s">
        <v>2</v>
      </c>
      <c r="E27" s="71" t="s">
        <v>320</v>
      </c>
      <c r="F27" s="71"/>
      <c r="G27" s="35">
        <f>G28+G30</f>
        <v>130</v>
      </c>
    </row>
    <row r="28" spans="1:7" ht="42" customHeight="1" x14ac:dyDescent="0.2">
      <c r="A28" s="105" t="s">
        <v>222</v>
      </c>
      <c r="B28" s="32" t="s">
        <v>4</v>
      </c>
      <c r="C28" s="32" t="s">
        <v>0</v>
      </c>
      <c r="D28" s="32" t="s">
        <v>2</v>
      </c>
      <c r="E28" s="71" t="s">
        <v>225</v>
      </c>
      <c r="F28" s="71">
        <v>100</v>
      </c>
      <c r="G28" s="35">
        <f>G29</f>
        <v>40</v>
      </c>
    </row>
    <row r="29" spans="1:7" ht="51" x14ac:dyDescent="0.2">
      <c r="A29" s="29" t="s">
        <v>102</v>
      </c>
      <c r="B29" s="32" t="s">
        <v>4</v>
      </c>
      <c r="C29" s="32" t="s">
        <v>0</v>
      </c>
      <c r="D29" s="32" t="s">
        <v>2</v>
      </c>
      <c r="E29" s="71" t="s">
        <v>320</v>
      </c>
      <c r="F29" s="71">
        <v>120</v>
      </c>
      <c r="G29" s="35">
        <v>40</v>
      </c>
    </row>
    <row r="30" spans="1:7" ht="38.25" x14ac:dyDescent="0.2">
      <c r="A30" s="31" t="s">
        <v>359</v>
      </c>
      <c r="B30" s="32" t="s">
        <v>4</v>
      </c>
      <c r="C30" s="32" t="s">
        <v>0</v>
      </c>
      <c r="D30" s="32" t="s">
        <v>2</v>
      </c>
      <c r="E30" s="71" t="s">
        <v>225</v>
      </c>
      <c r="F30" s="71">
        <v>200</v>
      </c>
      <c r="G30" s="35">
        <f>G31</f>
        <v>90</v>
      </c>
    </row>
    <row r="31" spans="1:7" ht="38.25" x14ac:dyDescent="0.2">
      <c r="A31" s="31" t="s">
        <v>360</v>
      </c>
      <c r="B31" s="32" t="s">
        <v>4</v>
      </c>
      <c r="C31" s="32" t="s">
        <v>0</v>
      </c>
      <c r="D31" s="32" t="s">
        <v>2</v>
      </c>
      <c r="E31" s="71" t="s">
        <v>225</v>
      </c>
      <c r="F31" s="71">
        <v>240</v>
      </c>
      <c r="G31" s="35">
        <v>90</v>
      </c>
    </row>
    <row r="32" spans="1:7" ht="38.25" x14ac:dyDescent="0.2">
      <c r="A32" s="93" t="s">
        <v>240</v>
      </c>
      <c r="B32" s="32" t="s">
        <v>4</v>
      </c>
      <c r="C32" s="94" t="s">
        <v>0</v>
      </c>
      <c r="D32" s="94" t="s">
        <v>2</v>
      </c>
      <c r="E32" s="71" t="s">
        <v>313</v>
      </c>
      <c r="F32" s="71"/>
      <c r="G32" s="35">
        <f>G36+G43+G48+G33</f>
        <v>66672</v>
      </c>
    </row>
    <row r="33" spans="1:7" ht="89.25" x14ac:dyDescent="0.2">
      <c r="A33" s="93" t="s">
        <v>838</v>
      </c>
      <c r="B33" s="32" t="s">
        <v>4</v>
      </c>
      <c r="C33" s="94" t="s">
        <v>0</v>
      </c>
      <c r="D33" s="94" t="s">
        <v>2</v>
      </c>
      <c r="E33" s="71" t="s">
        <v>837</v>
      </c>
      <c r="F33" s="71"/>
      <c r="G33" s="35">
        <f>G34</f>
        <v>2637</v>
      </c>
    </row>
    <row r="34" spans="1:7" ht="89.25" x14ac:dyDescent="0.2">
      <c r="A34" s="31" t="s">
        <v>96</v>
      </c>
      <c r="B34" s="32" t="s">
        <v>4</v>
      </c>
      <c r="C34" s="94" t="s">
        <v>0</v>
      </c>
      <c r="D34" s="94" t="s">
        <v>2</v>
      </c>
      <c r="E34" s="71" t="s">
        <v>837</v>
      </c>
      <c r="F34" s="71">
        <v>100</v>
      </c>
      <c r="G34" s="35">
        <f>G35</f>
        <v>2637</v>
      </c>
    </row>
    <row r="35" spans="1:7" ht="38.25" x14ac:dyDescent="0.2">
      <c r="A35" s="105" t="s">
        <v>222</v>
      </c>
      <c r="B35" s="32" t="s">
        <v>4</v>
      </c>
      <c r="C35" s="94" t="s">
        <v>0</v>
      </c>
      <c r="D35" s="94" t="s">
        <v>2</v>
      </c>
      <c r="E35" s="71" t="s">
        <v>837</v>
      </c>
      <c r="F35" s="71">
        <v>120</v>
      </c>
      <c r="G35" s="35">
        <v>2637</v>
      </c>
    </row>
    <row r="36" spans="1:7" ht="25.5" x14ac:dyDescent="0.2">
      <c r="A36" s="101" t="s">
        <v>65</v>
      </c>
      <c r="B36" s="32" t="s">
        <v>4</v>
      </c>
      <c r="C36" s="32" t="s">
        <v>0</v>
      </c>
      <c r="D36" s="32" t="s">
        <v>2</v>
      </c>
      <c r="E36" s="32" t="s">
        <v>117</v>
      </c>
      <c r="F36" s="71"/>
      <c r="G36" s="35">
        <f>G37+G39+G41</f>
        <v>63180</v>
      </c>
    </row>
    <row r="37" spans="1:7" ht="89.25" x14ac:dyDescent="0.2">
      <c r="A37" s="31" t="s">
        <v>96</v>
      </c>
      <c r="B37" s="32" t="s">
        <v>4</v>
      </c>
      <c r="C37" s="32" t="s">
        <v>0</v>
      </c>
      <c r="D37" s="32" t="s">
        <v>2</v>
      </c>
      <c r="E37" s="32" t="s">
        <v>117</v>
      </c>
      <c r="F37" s="71">
        <v>100</v>
      </c>
      <c r="G37" s="35">
        <f>G38</f>
        <v>53754</v>
      </c>
    </row>
    <row r="38" spans="1:7" ht="38.25" x14ac:dyDescent="0.2">
      <c r="A38" s="105" t="s">
        <v>222</v>
      </c>
      <c r="B38" s="32" t="s">
        <v>4</v>
      </c>
      <c r="C38" s="32" t="s">
        <v>0</v>
      </c>
      <c r="D38" s="32" t="s">
        <v>2</v>
      </c>
      <c r="E38" s="32" t="s">
        <v>117</v>
      </c>
      <c r="F38" s="71">
        <v>120</v>
      </c>
      <c r="G38" s="35">
        <f>54275+508+492-200-611-710</f>
        <v>53754</v>
      </c>
    </row>
    <row r="39" spans="1:7" ht="38.25" x14ac:dyDescent="0.2">
      <c r="A39" s="31" t="s">
        <v>359</v>
      </c>
      <c r="B39" s="32" t="s">
        <v>4</v>
      </c>
      <c r="C39" s="32" t="s">
        <v>0</v>
      </c>
      <c r="D39" s="32" t="s">
        <v>2</v>
      </c>
      <c r="E39" s="32" t="s">
        <v>117</v>
      </c>
      <c r="F39" s="71">
        <v>200</v>
      </c>
      <c r="G39" s="35">
        <f>G40</f>
        <v>9411</v>
      </c>
    </row>
    <row r="40" spans="1:7" ht="38.25" x14ac:dyDescent="0.2">
      <c r="A40" s="31" t="s">
        <v>360</v>
      </c>
      <c r="B40" s="32" t="s">
        <v>4</v>
      </c>
      <c r="C40" s="32" t="s">
        <v>0</v>
      </c>
      <c r="D40" s="32" t="s">
        <v>2</v>
      </c>
      <c r="E40" s="32" t="s">
        <v>117</v>
      </c>
      <c r="F40" s="71">
        <v>240</v>
      </c>
      <c r="G40" s="35">
        <f>8090+611+710</f>
        <v>9411</v>
      </c>
    </row>
    <row r="41" spans="1:7" ht="17.45" customHeight="1" x14ac:dyDescent="0.2">
      <c r="A41" s="31" t="s">
        <v>67</v>
      </c>
      <c r="B41" s="32" t="s">
        <v>4</v>
      </c>
      <c r="C41" s="32" t="s">
        <v>0</v>
      </c>
      <c r="D41" s="32" t="s">
        <v>2</v>
      </c>
      <c r="E41" s="32" t="s">
        <v>117</v>
      </c>
      <c r="F41" s="71">
        <v>800</v>
      </c>
      <c r="G41" s="35">
        <f>G42</f>
        <v>15</v>
      </c>
    </row>
    <row r="42" spans="1:7" ht="28.5" customHeight="1" x14ac:dyDescent="0.2">
      <c r="A42" s="105" t="s">
        <v>387</v>
      </c>
      <c r="B42" s="32" t="s">
        <v>4</v>
      </c>
      <c r="C42" s="32" t="s">
        <v>0</v>
      </c>
      <c r="D42" s="32" t="s">
        <v>2</v>
      </c>
      <c r="E42" s="32" t="s">
        <v>117</v>
      </c>
      <c r="F42" s="71">
        <v>850</v>
      </c>
      <c r="G42" s="35">
        <v>15</v>
      </c>
    </row>
    <row r="43" spans="1:7" ht="29.25" customHeight="1" x14ac:dyDescent="0.2">
      <c r="A43" s="29" t="s">
        <v>68</v>
      </c>
      <c r="B43" s="32" t="s">
        <v>4</v>
      </c>
      <c r="C43" s="32" t="s">
        <v>0</v>
      </c>
      <c r="D43" s="32" t="s">
        <v>2</v>
      </c>
      <c r="E43" s="71" t="s">
        <v>231</v>
      </c>
      <c r="F43" s="71"/>
      <c r="G43" s="35">
        <f>G44+G46</f>
        <v>853</v>
      </c>
    </row>
    <row r="44" spans="1:7" ht="91.5" customHeight="1" x14ac:dyDescent="0.2">
      <c r="A44" s="31" t="s">
        <v>96</v>
      </c>
      <c r="B44" s="32" t="s">
        <v>4</v>
      </c>
      <c r="C44" s="32" t="s">
        <v>0</v>
      </c>
      <c r="D44" s="32" t="s">
        <v>2</v>
      </c>
      <c r="E44" s="71" t="s">
        <v>231</v>
      </c>
      <c r="F44" s="71">
        <v>100</v>
      </c>
      <c r="G44" s="35">
        <f>G45</f>
        <v>769</v>
      </c>
    </row>
    <row r="45" spans="1:7" ht="38.25" x14ac:dyDescent="0.2">
      <c r="A45" s="105" t="s">
        <v>222</v>
      </c>
      <c r="B45" s="32" t="s">
        <v>4</v>
      </c>
      <c r="C45" s="32" t="s">
        <v>0</v>
      </c>
      <c r="D45" s="32" t="s">
        <v>2</v>
      </c>
      <c r="E45" s="71" t="s">
        <v>231</v>
      </c>
      <c r="F45" s="71">
        <v>120</v>
      </c>
      <c r="G45" s="35">
        <f>761+8</f>
        <v>769</v>
      </c>
    </row>
    <row r="46" spans="1:7" ht="38.25" x14ac:dyDescent="0.2">
      <c r="A46" s="31" t="s">
        <v>359</v>
      </c>
      <c r="B46" s="32" t="s">
        <v>4</v>
      </c>
      <c r="C46" s="32" t="s">
        <v>0</v>
      </c>
      <c r="D46" s="32" t="s">
        <v>2</v>
      </c>
      <c r="E46" s="71" t="s">
        <v>231</v>
      </c>
      <c r="F46" s="71">
        <v>200</v>
      </c>
      <c r="G46" s="35">
        <f>G47</f>
        <v>84</v>
      </c>
    </row>
    <row r="47" spans="1:7" ht="41.45" customHeight="1" x14ac:dyDescent="0.2">
      <c r="A47" s="31" t="s">
        <v>360</v>
      </c>
      <c r="B47" s="32" t="s">
        <v>4</v>
      </c>
      <c r="C47" s="32" t="s">
        <v>0</v>
      </c>
      <c r="D47" s="32" t="s">
        <v>2</v>
      </c>
      <c r="E47" s="71" t="s">
        <v>231</v>
      </c>
      <c r="F47" s="71">
        <v>240</v>
      </c>
      <c r="G47" s="35">
        <v>84</v>
      </c>
    </row>
    <row r="48" spans="1:7" ht="76.5" x14ac:dyDescent="0.2">
      <c r="A48" s="29" t="s">
        <v>69</v>
      </c>
      <c r="B48" s="32" t="s">
        <v>4</v>
      </c>
      <c r="C48" s="32" t="s">
        <v>0</v>
      </c>
      <c r="D48" s="32" t="s">
        <v>2</v>
      </c>
      <c r="E48" s="71" t="s">
        <v>232</v>
      </c>
      <c r="F48" s="71"/>
      <c r="G48" s="35">
        <f>G49</f>
        <v>2</v>
      </c>
    </row>
    <row r="49" spans="1:7" ht="38.25" x14ac:dyDescent="0.2">
      <c r="A49" s="31" t="s">
        <v>359</v>
      </c>
      <c r="B49" s="32" t="s">
        <v>4</v>
      </c>
      <c r="C49" s="32" t="s">
        <v>0</v>
      </c>
      <c r="D49" s="32" t="s">
        <v>2</v>
      </c>
      <c r="E49" s="71" t="s">
        <v>232</v>
      </c>
      <c r="F49" s="71">
        <v>200</v>
      </c>
      <c r="G49" s="35">
        <f>G50</f>
        <v>2</v>
      </c>
    </row>
    <row r="50" spans="1:7" ht="39" customHeight="1" x14ac:dyDescent="0.2">
      <c r="A50" s="31" t="s">
        <v>360</v>
      </c>
      <c r="B50" s="32" t="s">
        <v>4</v>
      </c>
      <c r="C50" s="32" t="s">
        <v>0</v>
      </c>
      <c r="D50" s="32" t="s">
        <v>2</v>
      </c>
      <c r="E50" s="71" t="s">
        <v>232</v>
      </c>
      <c r="F50" s="71">
        <v>240</v>
      </c>
      <c r="G50" s="35">
        <v>2</v>
      </c>
    </row>
    <row r="51" spans="1:7" ht="21.75" customHeight="1" x14ac:dyDescent="0.2">
      <c r="A51" s="106" t="s">
        <v>763</v>
      </c>
      <c r="B51" s="32" t="s">
        <v>4</v>
      </c>
      <c r="C51" s="32" t="s">
        <v>0</v>
      </c>
      <c r="D51" s="32" t="s">
        <v>28</v>
      </c>
      <c r="E51" s="71"/>
      <c r="F51" s="71"/>
      <c r="G51" s="35">
        <f>G52</f>
        <v>128</v>
      </c>
    </row>
    <row r="52" spans="1:7" ht="39" customHeight="1" x14ac:dyDescent="0.2">
      <c r="A52" s="93" t="s">
        <v>240</v>
      </c>
      <c r="B52" s="32" t="s">
        <v>4</v>
      </c>
      <c r="C52" s="32" t="s">
        <v>0</v>
      </c>
      <c r="D52" s="32" t="s">
        <v>28</v>
      </c>
      <c r="E52" s="71" t="s">
        <v>127</v>
      </c>
      <c r="F52" s="71"/>
      <c r="G52" s="35">
        <f>G53</f>
        <v>128</v>
      </c>
    </row>
    <row r="53" spans="1:7" ht="65.25" customHeight="1" x14ac:dyDescent="0.2">
      <c r="A53" s="29" t="s">
        <v>764</v>
      </c>
      <c r="B53" s="32" t="s">
        <v>4</v>
      </c>
      <c r="C53" s="32" t="s">
        <v>0</v>
      </c>
      <c r="D53" s="32" t="s">
        <v>28</v>
      </c>
      <c r="E53" s="71" t="s">
        <v>765</v>
      </c>
      <c r="F53" s="71"/>
      <c r="G53" s="35">
        <f>G54</f>
        <v>128</v>
      </c>
    </row>
    <row r="54" spans="1:7" ht="39" customHeight="1" x14ac:dyDescent="0.2">
      <c r="A54" s="31" t="s">
        <v>96</v>
      </c>
      <c r="B54" s="32" t="s">
        <v>4</v>
      </c>
      <c r="C54" s="32" t="s">
        <v>0</v>
      </c>
      <c r="D54" s="32" t="s">
        <v>28</v>
      </c>
      <c r="E54" s="71" t="s">
        <v>765</v>
      </c>
      <c r="F54" s="71">
        <v>200</v>
      </c>
      <c r="G54" s="35">
        <f>G55</f>
        <v>128</v>
      </c>
    </row>
    <row r="55" spans="1:7" ht="39" customHeight="1" x14ac:dyDescent="0.2">
      <c r="A55" s="105" t="s">
        <v>222</v>
      </c>
      <c r="B55" s="32" t="s">
        <v>4</v>
      </c>
      <c r="C55" s="32" t="s">
        <v>0</v>
      </c>
      <c r="D55" s="32" t="s">
        <v>28</v>
      </c>
      <c r="E55" s="71" t="s">
        <v>765</v>
      </c>
      <c r="F55" s="71">
        <v>240</v>
      </c>
      <c r="G55" s="35">
        <v>128</v>
      </c>
    </row>
    <row r="56" spans="1:7" ht="39" hidden="1" customHeight="1" x14ac:dyDescent="0.2">
      <c r="A56" s="104" t="s">
        <v>422</v>
      </c>
      <c r="B56" s="32" t="s">
        <v>4</v>
      </c>
      <c r="C56" s="32" t="s">
        <v>0</v>
      </c>
      <c r="D56" s="32" t="s">
        <v>99</v>
      </c>
      <c r="E56" s="32"/>
      <c r="F56" s="71"/>
      <c r="G56" s="103">
        <f>G57</f>
        <v>0</v>
      </c>
    </row>
    <row r="57" spans="1:7" ht="39" hidden="1" customHeight="1" x14ac:dyDescent="0.2">
      <c r="A57" s="93" t="s">
        <v>240</v>
      </c>
      <c r="B57" s="32" t="s">
        <v>4</v>
      </c>
      <c r="C57" s="32" t="s">
        <v>0</v>
      </c>
      <c r="D57" s="32" t="s">
        <v>99</v>
      </c>
      <c r="E57" s="71" t="s">
        <v>127</v>
      </c>
      <c r="F57" s="71"/>
      <c r="G57" s="103">
        <f>G58+G63</f>
        <v>0</v>
      </c>
    </row>
    <row r="58" spans="1:7" ht="39" hidden="1" customHeight="1" x14ac:dyDescent="0.2">
      <c r="A58" s="107" t="s">
        <v>65</v>
      </c>
      <c r="B58" s="32" t="s">
        <v>4</v>
      </c>
      <c r="C58" s="32" t="s">
        <v>0</v>
      </c>
      <c r="D58" s="32" t="s">
        <v>99</v>
      </c>
      <c r="E58" s="33" t="s">
        <v>117</v>
      </c>
      <c r="F58" s="71"/>
      <c r="G58" s="103">
        <f>G61+G59</f>
        <v>0</v>
      </c>
    </row>
    <row r="59" spans="1:7" ht="39" hidden="1" customHeight="1" x14ac:dyDescent="0.2">
      <c r="A59" s="31" t="s">
        <v>96</v>
      </c>
      <c r="B59" s="32" t="s">
        <v>4</v>
      </c>
      <c r="C59" s="32" t="s">
        <v>0</v>
      </c>
      <c r="D59" s="32" t="s">
        <v>99</v>
      </c>
      <c r="E59" s="33" t="s">
        <v>117</v>
      </c>
      <c r="F59" s="71">
        <v>100</v>
      </c>
      <c r="G59" s="103">
        <f>G60</f>
        <v>0</v>
      </c>
    </row>
    <row r="60" spans="1:7" ht="39" hidden="1" customHeight="1" x14ac:dyDescent="0.2">
      <c r="A60" s="105" t="s">
        <v>222</v>
      </c>
      <c r="B60" s="32" t="s">
        <v>4</v>
      </c>
      <c r="C60" s="32" t="s">
        <v>0</v>
      </c>
      <c r="D60" s="32" t="s">
        <v>99</v>
      </c>
      <c r="E60" s="33" t="s">
        <v>117</v>
      </c>
      <c r="F60" s="71">
        <v>120</v>
      </c>
      <c r="G60" s="103"/>
    </row>
    <row r="61" spans="1:7" ht="39" hidden="1" customHeight="1" x14ac:dyDescent="0.2">
      <c r="A61" s="31" t="s">
        <v>359</v>
      </c>
      <c r="B61" s="32" t="s">
        <v>4</v>
      </c>
      <c r="C61" s="32" t="s">
        <v>0</v>
      </c>
      <c r="D61" s="32" t="s">
        <v>99</v>
      </c>
      <c r="E61" s="33" t="s">
        <v>117</v>
      </c>
      <c r="F61" s="71">
        <v>200</v>
      </c>
      <c r="G61" s="103">
        <f>G62</f>
        <v>0</v>
      </c>
    </row>
    <row r="62" spans="1:7" ht="39" hidden="1" customHeight="1" x14ac:dyDescent="0.2">
      <c r="A62" s="31" t="s">
        <v>360</v>
      </c>
      <c r="B62" s="32" t="s">
        <v>4</v>
      </c>
      <c r="C62" s="32" t="s">
        <v>0</v>
      </c>
      <c r="D62" s="32" t="s">
        <v>99</v>
      </c>
      <c r="E62" s="33" t="s">
        <v>117</v>
      </c>
      <c r="F62" s="71">
        <v>240</v>
      </c>
      <c r="G62" s="103"/>
    </row>
    <row r="63" spans="1:7" ht="39" hidden="1" customHeight="1" x14ac:dyDescent="0.2">
      <c r="A63" s="29" t="s">
        <v>696</v>
      </c>
      <c r="B63" s="32" t="s">
        <v>4</v>
      </c>
      <c r="C63" s="32" t="s">
        <v>0</v>
      </c>
      <c r="D63" s="32" t="s">
        <v>99</v>
      </c>
      <c r="E63" s="33" t="s">
        <v>697</v>
      </c>
      <c r="F63" s="71"/>
      <c r="G63" s="103">
        <f>G64</f>
        <v>0</v>
      </c>
    </row>
    <row r="64" spans="1:7" ht="39" hidden="1" customHeight="1" x14ac:dyDescent="0.2">
      <c r="A64" s="31" t="s">
        <v>96</v>
      </c>
      <c r="B64" s="32" t="s">
        <v>4</v>
      </c>
      <c r="C64" s="32" t="s">
        <v>0</v>
      </c>
      <c r="D64" s="32" t="s">
        <v>99</v>
      </c>
      <c r="E64" s="33" t="s">
        <v>697</v>
      </c>
      <c r="F64" s="71">
        <v>100</v>
      </c>
      <c r="G64" s="103">
        <f>G65</f>
        <v>0</v>
      </c>
    </row>
    <row r="65" spans="1:7" ht="39" hidden="1" customHeight="1" x14ac:dyDescent="0.2">
      <c r="A65" s="105" t="s">
        <v>222</v>
      </c>
      <c r="B65" s="32" t="s">
        <v>4</v>
      </c>
      <c r="C65" s="32" t="s">
        <v>0</v>
      </c>
      <c r="D65" s="32" t="s">
        <v>99</v>
      </c>
      <c r="E65" s="33" t="s">
        <v>697</v>
      </c>
      <c r="F65" s="71">
        <v>120</v>
      </c>
      <c r="G65" s="103"/>
    </row>
    <row r="66" spans="1:7" ht="39" customHeight="1" x14ac:dyDescent="0.2">
      <c r="A66" s="68" t="s">
        <v>833</v>
      </c>
      <c r="B66" s="32" t="s">
        <v>4</v>
      </c>
      <c r="C66" s="32" t="s">
        <v>0</v>
      </c>
      <c r="D66" s="32" t="s">
        <v>16</v>
      </c>
      <c r="E66" s="33"/>
      <c r="F66" s="71"/>
      <c r="G66" s="103">
        <f>G67</f>
        <v>858</v>
      </c>
    </row>
    <row r="67" spans="1:7" ht="39" customHeight="1" x14ac:dyDescent="0.2">
      <c r="A67" s="280" t="s">
        <v>834</v>
      </c>
      <c r="B67" s="32" t="s">
        <v>4</v>
      </c>
      <c r="C67" s="32" t="s">
        <v>0</v>
      </c>
      <c r="D67" s="32" t="s">
        <v>16</v>
      </c>
      <c r="E67" s="283" t="s">
        <v>836</v>
      </c>
      <c r="F67" s="71"/>
      <c r="G67" s="103">
        <f>G68</f>
        <v>858</v>
      </c>
    </row>
    <row r="68" spans="1:7" ht="20.25" customHeight="1" x14ac:dyDescent="0.2">
      <c r="A68" s="281" t="s">
        <v>67</v>
      </c>
      <c r="B68" s="32" t="s">
        <v>4</v>
      </c>
      <c r="C68" s="32" t="s">
        <v>0</v>
      </c>
      <c r="D68" s="32" t="s">
        <v>16</v>
      </c>
      <c r="E68" s="284" t="s">
        <v>836</v>
      </c>
      <c r="F68" s="71">
        <v>800</v>
      </c>
      <c r="G68" s="103">
        <f>G69</f>
        <v>858</v>
      </c>
    </row>
    <row r="69" spans="1:7" ht="28.5" customHeight="1" x14ac:dyDescent="0.2">
      <c r="A69" s="282" t="s">
        <v>835</v>
      </c>
      <c r="B69" s="32" t="s">
        <v>4</v>
      </c>
      <c r="C69" s="32" t="s">
        <v>0</v>
      </c>
      <c r="D69" s="32" t="s">
        <v>16</v>
      </c>
      <c r="E69" s="283" t="s">
        <v>836</v>
      </c>
      <c r="F69" s="71">
        <v>880</v>
      </c>
      <c r="G69" s="103">
        <v>858</v>
      </c>
    </row>
    <row r="70" spans="1:7" ht="39" hidden="1" customHeight="1" x14ac:dyDescent="0.2">
      <c r="A70" s="105"/>
      <c r="B70" s="32"/>
      <c r="C70" s="32"/>
      <c r="D70" s="32"/>
      <c r="E70" s="33"/>
      <c r="F70" s="71"/>
      <c r="G70" s="103"/>
    </row>
    <row r="71" spans="1:7" x14ac:dyDescent="0.2">
      <c r="A71" s="108" t="s">
        <v>10</v>
      </c>
      <c r="B71" s="32" t="s">
        <v>4</v>
      </c>
      <c r="C71" s="69" t="s">
        <v>0</v>
      </c>
      <c r="D71" s="69" t="s">
        <v>41</v>
      </c>
      <c r="E71" s="35"/>
      <c r="F71" s="71"/>
      <c r="G71" s="109">
        <f>G72</f>
        <v>2980</v>
      </c>
    </row>
    <row r="72" spans="1:7" ht="38.25" x14ac:dyDescent="0.2">
      <c r="A72" s="93" t="s">
        <v>240</v>
      </c>
      <c r="B72" s="32" t="s">
        <v>4</v>
      </c>
      <c r="C72" s="69" t="s">
        <v>0</v>
      </c>
      <c r="D72" s="69" t="s">
        <v>41</v>
      </c>
      <c r="E72" s="69" t="s">
        <v>127</v>
      </c>
      <c r="F72" s="71"/>
      <c r="G72" s="109">
        <f>G73</f>
        <v>2980</v>
      </c>
    </row>
    <row r="73" spans="1:7" ht="25.5" x14ac:dyDescent="0.2">
      <c r="A73" s="107" t="s">
        <v>70</v>
      </c>
      <c r="B73" s="32" t="s">
        <v>4</v>
      </c>
      <c r="C73" s="69" t="s">
        <v>0</v>
      </c>
      <c r="D73" s="69" t="s">
        <v>41</v>
      </c>
      <c r="E73" s="69" t="s">
        <v>233</v>
      </c>
      <c r="F73" s="71"/>
      <c r="G73" s="109">
        <f>G74</f>
        <v>2980</v>
      </c>
    </row>
    <row r="74" spans="1:7" x14ac:dyDescent="0.2">
      <c r="A74" s="110" t="s">
        <v>67</v>
      </c>
      <c r="B74" s="32" t="s">
        <v>4</v>
      </c>
      <c r="C74" s="69" t="s">
        <v>0</v>
      </c>
      <c r="D74" s="69" t="s">
        <v>41</v>
      </c>
      <c r="E74" s="69" t="s">
        <v>233</v>
      </c>
      <c r="F74" s="69" t="s">
        <v>71</v>
      </c>
      <c r="G74" s="109">
        <f>G75</f>
        <v>2980</v>
      </c>
    </row>
    <row r="75" spans="1:7" x14ac:dyDescent="0.2">
      <c r="A75" s="110" t="s">
        <v>235</v>
      </c>
      <c r="B75" s="32" t="s">
        <v>4</v>
      </c>
      <c r="C75" s="69" t="s">
        <v>0</v>
      </c>
      <c r="D75" s="69" t="s">
        <v>41</v>
      </c>
      <c r="E75" s="69" t="s">
        <v>233</v>
      </c>
      <c r="F75" s="69" t="s">
        <v>234</v>
      </c>
      <c r="G75" s="109">
        <f>3000-20</f>
        <v>2980</v>
      </c>
    </row>
    <row r="76" spans="1:7" ht="29.45" customHeight="1" x14ac:dyDescent="0.2">
      <c r="A76" s="111" t="s">
        <v>25</v>
      </c>
      <c r="B76" s="32" t="s">
        <v>4</v>
      </c>
      <c r="C76" s="32" t="s">
        <v>0</v>
      </c>
      <c r="D76" s="32" t="s">
        <v>58</v>
      </c>
      <c r="E76" s="35"/>
      <c r="F76" s="71"/>
      <c r="G76" s="35">
        <f>G82+G88+G96+G101+G77+G109</f>
        <v>16281</v>
      </c>
    </row>
    <row r="77" spans="1:7" ht="41.25" customHeight="1" x14ac:dyDescent="0.2">
      <c r="A77" s="107" t="s">
        <v>710</v>
      </c>
      <c r="B77" s="32" t="s">
        <v>4</v>
      </c>
      <c r="C77" s="32" t="s">
        <v>0</v>
      </c>
      <c r="D77" s="32" t="s">
        <v>58</v>
      </c>
      <c r="E77" s="69" t="s">
        <v>120</v>
      </c>
      <c r="F77" s="71"/>
      <c r="G77" s="35">
        <f>G78</f>
        <v>737</v>
      </c>
    </row>
    <row r="78" spans="1:7" ht="29.45" customHeight="1" x14ac:dyDescent="0.2">
      <c r="A78" s="29" t="s">
        <v>486</v>
      </c>
      <c r="B78" s="32" t="s">
        <v>4</v>
      </c>
      <c r="C78" s="32" t="s">
        <v>0</v>
      </c>
      <c r="D78" s="32" t="s">
        <v>58</v>
      </c>
      <c r="E78" s="69" t="s">
        <v>487</v>
      </c>
      <c r="F78" s="71"/>
      <c r="G78" s="35">
        <f>G79</f>
        <v>737</v>
      </c>
    </row>
    <row r="79" spans="1:7" ht="29.45" customHeight="1" x14ac:dyDescent="0.2">
      <c r="A79" s="30" t="s">
        <v>392</v>
      </c>
      <c r="B79" s="32" t="s">
        <v>4</v>
      </c>
      <c r="C79" s="32" t="s">
        <v>0</v>
      </c>
      <c r="D79" s="32" t="s">
        <v>58</v>
      </c>
      <c r="E79" s="69" t="s">
        <v>488</v>
      </c>
      <c r="F79" s="71"/>
      <c r="G79" s="35">
        <f>G80</f>
        <v>737</v>
      </c>
    </row>
    <row r="80" spans="1:7" ht="29.45" customHeight="1" x14ac:dyDescent="0.2">
      <c r="A80" s="31" t="s">
        <v>359</v>
      </c>
      <c r="B80" s="32" t="s">
        <v>4</v>
      </c>
      <c r="C80" s="32" t="s">
        <v>0</v>
      </c>
      <c r="D80" s="32" t="s">
        <v>58</v>
      </c>
      <c r="E80" s="69" t="s">
        <v>488</v>
      </c>
      <c r="F80" s="71">
        <v>244</v>
      </c>
      <c r="G80" s="35">
        <f>G81</f>
        <v>737</v>
      </c>
    </row>
    <row r="81" spans="1:7" ht="29.45" customHeight="1" x14ac:dyDescent="0.2">
      <c r="A81" s="31" t="s">
        <v>360</v>
      </c>
      <c r="B81" s="32" t="s">
        <v>4</v>
      </c>
      <c r="C81" s="32" t="s">
        <v>0</v>
      </c>
      <c r="D81" s="32" t="s">
        <v>58</v>
      </c>
      <c r="E81" s="69" t="s">
        <v>488</v>
      </c>
      <c r="F81" s="71">
        <v>240</v>
      </c>
      <c r="G81" s="35">
        <f>421+316</f>
        <v>737</v>
      </c>
    </row>
    <row r="82" spans="1:7" ht="60.75" customHeight="1" x14ac:dyDescent="0.2">
      <c r="A82" s="93" t="s">
        <v>701</v>
      </c>
      <c r="B82" s="32" t="s">
        <v>4</v>
      </c>
      <c r="C82" s="32" t="s">
        <v>0</v>
      </c>
      <c r="D82" s="32" t="s">
        <v>58</v>
      </c>
      <c r="E82" s="35" t="s">
        <v>243</v>
      </c>
      <c r="F82" s="71"/>
      <c r="G82" s="35">
        <f>G83</f>
        <v>99</v>
      </c>
    </row>
    <row r="83" spans="1:7" ht="25.5" x14ac:dyDescent="0.2">
      <c r="A83" s="93" t="s">
        <v>244</v>
      </c>
      <c r="B83" s="32" t="s">
        <v>4</v>
      </c>
      <c r="C83" s="32" t="s">
        <v>0</v>
      </c>
      <c r="D83" s="32" t="s">
        <v>58</v>
      </c>
      <c r="E83" s="35" t="s">
        <v>245</v>
      </c>
      <c r="F83" s="71"/>
      <c r="G83" s="35">
        <f>G84</f>
        <v>99</v>
      </c>
    </row>
    <row r="84" spans="1:7" ht="63.75" x14ac:dyDescent="0.2">
      <c r="A84" s="101" t="s">
        <v>107</v>
      </c>
      <c r="B84" s="32" t="s">
        <v>4</v>
      </c>
      <c r="C84" s="32" t="s">
        <v>0</v>
      </c>
      <c r="D84" s="32" t="s">
        <v>58</v>
      </c>
      <c r="E84" s="35" t="s">
        <v>246</v>
      </c>
      <c r="F84" s="71"/>
      <c r="G84" s="35">
        <f>G85</f>
        <v>99</v>
      </c>
    </row>
    <row r="85" spans="1:7" ht="38.25" x14ac:dyDescent="0.2">
      <c r="A85" s="31" t="s">
        <v>359</v>
      </c>
      <c r="B85" s="32" t="s">
        <v>4</v>
      </c>
      <c r="C85" s="32" t="s">
        <v>0</v>
      </c>
      <c r="D85" s="32" t="s">
        <v>58</v>
      </c>
      <c r="E85" s="35" t="s">
        <v>246</v>
      </c>
      <c r="F85" s="71">
        <v>200</v>
      </c>
      <c r="G85" s="35">
        <f>G86</f>
        <v>99</v>
      </c>
    </row>
    <row r="86" spans="1:7" ht="38.25" x14ac:dyDescent="0.2">
      <c r="A86" s="31" t="s">
        <v>360</v>
      </c>
      <c r="B86" s="32" t="s">
        <v>4</v>
      </c>
      <c r="C86" s="32" t="s">
        <v>0</v>
      </c>
      <c r="D86" s="32" t="s">
        <v>58</v>
      </c>
      <c r="E86" s="35" t="s">
        <v>246</v>
      </c>
      <c r="F86" s="71">
        <v>240</v>
      </c>
      <c r="G86" s="35">
        <v>99</v>
      </c>
    </row>
    <row r="87" spans="1:7" hidden="1" x14ac:dyDescent="0.2">
      <c r="A87" s="62"/>
      <c r="B87" s="33"/>
      <c r="C87" s="33"/>
      <c r="D87" s="188"/>
      <c r="E87" s="35"/>
      <c r="F87" s="71"/>
      <c r="G87" s="35"/>
    </row>
    <row r="88" spans="1:7" ht="25.5" x14ac:dyDescent="0.2">
      <c r="A88" s="93" t="s">
        <v>236</v>
      </c>
      <c r="B88" s="32" t="s">
        <v>4</v>
      </c>
      <c r="C88" s="33" t="s">
        <v>0</v>
      </c>
      <c r="D88" s="33" t="s">
        <v>58</v>
      </c>
      <c r="E88" s="71" t="s">
        <v>357</v>
      </c>
      <c r="F88" s="71"/>
      <c r="G88" s="35">
        <f>G89+G91</f>
        <v>3114</v>
      </c>
    </row>
    <row r="89" spans="1:7" ht="89.25" x14ac:dyDescent="0.2">
      <c r="A89" s="31" t="s">
        <v>96</v>
      </c>
      <c r="B89" s="32" t="s">
        <v>4</v>
      </c>
      <c r="C89" s="33" t="s">
        <v>0</v>
      </c>
      <c r="D89" s="33" t="s">
        <v>58</v>
      </c>
      <c r="E89" s="71" t="s">
        <v>357</v>
      </c>
      <c r="F89" s="71">
        <v>100</v>
      </c>
      <c r="G89" s="35">
        <f>G90</f>
        <v>1899</v>
      </c>
    </row>
    <row r="90" spans="1:7" ht="38.25" x14ac:dyDescent="0.2">
      <c r="A90" s="105" t="s">
        <v>222</v>
      </c>
      <c r="B90" s="32" t="s">
        <v>4</v>
      </c>
      <c r="C90" s="33" t="s">
        <v>0</v>
      </c>
      <c r="D90" s="33" t="s">
        <v>58</v>
      </c>
      <c r="E90" s="71" t="s">
        <v>357</v>
      </c>
      <c r="F90" s="71">
        <v>120</v>
      </c>
      <c r="G90" s="35">
        <f>2332+118-511-40</f>
        <v>1899</v>
      </c>
    </row>
    <row r="91" spans="1:7" ht="38.25" x14ac:dyDescent="0.2">
      <c r="A91" s="31" t="s">
        <v>359</v>
      </c>
      <c r="B91" s="32" t="s">
        <v>4</v>
      </c>
      <c r="C91" s="33" t="s">
        <v>0</v>
      </c>
      <c r="D91" s="33" t="s">
        <v>58</v>
      </c>
      <c r="E91" s="71" t="s">
        <v>357</v>
      </c>
      <c r="F91" s="71">
        <v>200</v>
      </c>
      <c r="G91" s="35">
        <f>G92</f>
        <v>1215</v>
      </c>
    </row>
    <row r="92" spans="1:7" ht="38.25" x14ac:dyDescent="0.2">
      <c r="A92" s="31" t="s">
        <v>360</v>
      </c>
      <c r="B92" s="32" t="s">
        <v>4</v>
      </c>
      <c r="C92" s="33" t="s">
        <v>0</v>
      </c>
      <c r="D92" s="33" t="s">
        <v>58</v>
      </c>
      <c r="E92" s="71" t="s">
        <v>357</v>
      </c>
      <c r="F92" s="71">
        <v>240</v>
      </c>
      <c r="G92" s="35">
        <f>664+511+40</f>
        <v>1215</v>
      </c>
    </row>
    <row r="93" spans="1:7" hidden="1" x14ac:dyDescent="0.2">
      <c r="A93" s="62"/>
      <c r="B93" s="32"/>
      <c r="C93" s="33"/>
      <c r="D93" s="33"/>
      <c r="E93" s="34"/>
      <c r="F93" s="33"/>
      <c r="G93" s="35"/>
    </row>
    <row r="94" spans="1:7" hidden="1" x14ac:dyDescent="0.2">
      <c r="A94" s="105"/>
      <c r="B94" s="32"/>
      <c r="C94" s="33"/>
      <c r="D94" s="33"/>
      <c r="E94" s="34"/>
      <c r="F94" s="33"/>
      <c r="G94" s="35"/>
    </row>
    <row r="95" spans="1:7" hidden="1" x14ac:dyDescent="0.2">
      <c r="A95" s="31"/>
      <c r="B95" s="32"/>
      <c r="C95" s="33"/>
      <c r="D95" s="33"/>
      <c r="E95" s="34"/>
      <c r="F95" s="33"/>
      <c r="G95" s="35"/>
    </row>
    <row r="96" spans="1:7" ht="51" x14ac:dyDescent="0.2">
      <c r="A96" s="62" t="s">
        <v>637</v>
      </c>
      <c r="B96" s="32" t="s">
        <v>4</v>
      </c>
      <c r="C96" s="33" t="s">
        <v>0</v>
      </c>
      <c r="D96" s="33" t="s">
        <v>58</v>
      </c>
      <c r="E96" s="71" t="s">
        <v>361</v>
      </c>
      <c r="F96" s="71"/>
      <c r="G96" s="35">
        <f>G97+G99</f>
        <v>7122</v>
      </c>
    </row>
    <row r="97" spans="1:7" ht="89.25" x14ac:dyDescent="0.2">
      <c r="A97" s="31" t="s">
        <v>96</v>
      </c>
      <c r="B97" s="32" t="s">
        <v>4</v>
      </c>
      <c r="C97" s="33" t="s">
        <v>0</v>
      </c>
      <c r="D97" s="33" t="s">
        <v>58</v>
      </c>
      <c r="E97" s="71" t="s">
        <v>361</v>
      </c>
      <c r="F97" s="71">
        <v>100</v>
      </c>
      <c r="G97" s="35">
        <f>G98</f>
        <v>7122</v>
      </c>
    </row>
    <row r="98" spans="1:7" ht="38.25" x14ac:dyDescent="0.2">
      <c r="A98" s="105" t="s">
        <v>222</v>
      </c>
      <c r="B98" s="32" t="s">
        <v>4</v>
      </c>
      <c r="C98" s="33" t="s">
        <v>0</v>
      </c>
      <c r="D98" s="33" t="s">
        <v>58</v>
      </c>
      <c r="E98" s="71" t="s">
        <v>361</v>
      </c>
      <c r="F98" s="71">
        <v>120</v>
      </c>
      <c r="G98" s="35">
        <v>7122</v>
      </c>
    </row>
    <row r="99" spans="1:7" ht="38.25" hidden="1" x14ac:dyDescent="0.2">
      <c r="A99" s="31" t="s">
        <v>359</v>
      </c>
      <c r="B99" s="32" t="s">
        <v>4</v>
      </c>
      <c r="C99" s="33" t="s">
        <v>0</v>
      </c>
      <c r="D99" s="33" t="s">
        <v>58</v>
      </c>
      <c r="E99" s="71" t="s">
        <v>361</v>
      </c>
      <c r="F99" s="71">
        <v>200</v>
      </c>
      <c r="G99" s="112">
        <f>G100</f>
        <v>0</v>
      </c>
    </row>
    <row r="100" spans="1:7" ht="38.25" hidden="1" x14ac:dyDescent="0.2">
      <c r="A100" s="31" t="s">
        <v>360</v>
      </c>
      <c r="B100" s="32" t="s">
        <v>4</v>
      </c>
      <c r="C100" s="33" t="s">
        <v>0</v>
      </c>
      <c r="D100" s="33" t="s">
        <v>58</v>
      </c>
      <c r="E100" s="71" t="s">
        <v>361</v>
      </c>
      <c r="F100" s="71">
        <v>240</v>
      </c>
      <c r="G100" s="112">
        <v>0</v>
      </c>
    </row>
    <row r="101" spans="1:7" s="9" customFormat="1" ht="25.5" x14ac:dyDescent="0.2">
      <c r="A101" s="101" t="s">
        <v>27</v>
      </c>
      <c r="B101" s="113" t="s">
        <v>4</v>
      </c>
      <c r="C101" s="113" t="s">
        <v>0</v>
      </c>
      <c r="D101" s="113" t="s">
        <v>58</v>
      </c>
      <c r="E101" s="114" t="s">
        <v>223</v>
      </c>
      <c r="F101" s="115"/>
      <c r="G101" s="114">
        <f>G102+G104+G106</f>
        <v>5189</v>
      </c>
    </row>
    <row r="102" spans="1:7" ht="42" customHeight="1" x14ac:dyDescent="0.2">
      <c r="A102" s="31" t="s">
        <v>359</v>
      </c>
      <c r="B102" s="32" t="s">
        <v>4</v>
      </c>
      <c r="C102" s="32" t="s">
        <v>0</v>
      </c>
      <c r="D102" s="32" t="s">
        <v>58</v>
      </c>
      <c r="E102" s="35" t="s">
        <v>223</v>
      </c>
      <c r="F102" s="71">
        <v>200</v>
      </c>
      <c r="G102" s="35">
        <f>G103</f>
        <v>4527</v>
      </c>
    </row>
    <row r="103" spans="1:7" ht="41.45" customHeight="1" x14ac:dyDescent="0.2">
      <c r="A103" s="31" t="s">
        <v>360</v>
      </c>
      <c r="B103" s="32" t="s">
        <v>4</v>
      </c>
      <c r="C103" s="32" t="s">
        <v>0</v>
      </c>
      <c r="D103" s="32" t="s">
        <v>58</v>
      </c>
      <c r="E103" s="35" t="s">
        <v>223</v>
      </c>
      <c r="F103" s="71">
        <v>240</v>
      </c>
      <c r="G103" s="35">
        <f>574+1513+2440</f>
        <v>4527</v>
      </c>
    </row>
    <row r="104" spans="1:7" ht="31.15" customHeight="1" x14ac:dyDescent="0.2">
      <c r="A104" s="31" t="s">
        <v>84</v>
      </c>
      <c r="B104" s="32" t="s">
        <v>4</v>
      </c>
      <c r="C104" s="32" t="s">
        <v>0</v>
      </c>
      <c r="D104" s="32" t="s">
        <v>58</v>
      </c>
      <c r="E104" s="35" t="s">
        <v>223</v>
      </c>
      <c r="F104" s="71">
        <v>300</v>
      </c>
      <c r="G104" s="35">
        <f>G105</f>
        <v>223</v>
      </c>
    </row>
    <row r="105" spans="1:7" ht="15" customHeight="1" x14ac:dyDescent="0.2">
      <c r="A105" s="31" t="s">
        <v>384</v>
      </c>
      <c r="B105" s="32" t="s">
        <v>4</v>
      </c>
      <c r="C105" s="32" t="s">
        <v>0</v>
      </c>
      <c r="D105" s="32" t="s">
        <v>58</v>
      </c>
      <c r="E105" s="35" t="s">
        <v>223</v>
      </c>
      <c r="F105" s="71">
        <v>350</v>
      </c>
      <c r="G105" s="35">
        <f>226-3</f>
        <v>223</v>
      </c>
    </row>
    <row r="106" spans="1:7" ht="15.6" customHeight="1" x14ac:dyDescent="0.2">
      <c r="A106" s="110" t="s">
        <v>67</v>
      </c>
      <c r="B106" s="32" t="s">
        <v>4</v>
      </c>
      <c r="C106" s="32" t="s">
        <v>0</v>
      </c>
      <c r="D106" s="32" t="s">
        <v>58</v>
      </c>
      <c r="E106" s="35" t="s">
        <v>223</v>
      </c>
      <c r="F106" s="69" t="s">
        <v>71</v>
      </c>
      <c r="G106" s="35">
        <f>G108+G107</f>
        <v>439</v>
      </c>
    </row>
    <row r="107" spans="1:7" ht="30.6" customHeight="1" x14ac:dyDescent="0.2">
      <c r="A107" s="270" t="s">
        <v>813</v>
      </c>
      <c r="B107" s="32" t="s">
        <v>4</v>
      </c>
      <c r="C107" s="32" t="s">
        <v>0</v>
      </c>
      <c r="D107" s="32" t="s">
        <v>58</v>
      </c>
      <c r="E107" s="35" t="s">
        <v>223</v>
      </c>
      <c r="F107" s="69" t="s">
        <v>815</v>
      </c>
      <c r="G107" s="35">
        <f>81+35</f>
        <v>116</v>
      </c>
    </row>
    <row r="108" spans="1:7" ht="30.6" customHeight="1" x14ac:dyDescent="0.2">
      <c r="A108" s="116" t="s">
        <v>388</v>
      </c>
      <c r="B108" s="32" t="s">
        <v>4</v>
      </c>
      <c r="C108" s="32" t="s">
        <v>0</v>
      </c>
      <c r="D108" s="32" t="s">
        <v>58</v>
      </c>
      <c r="E108" s="35" t="s">
        <v>223</v>
      </c>
      <c r="F108" s="69" t="s">
        <v>247</v>
      </c>
      <c r="G108" s="35">
        <f>320+3</f>
        <v>323</v>
      </c>
    </row>
    <row r="109" spans="1:7" ht="27" customHeight="1" x14ac:dyDescent="0.2">
      <c r="A109" s="269" t="s">
        <v>70</v>
      </c>
      <c r="B109" s="32" t="s">
        <v>4</v>
      </c>
      <c r="C109" s="32" t="s">
        <v>0</v>
      </c>
      <c r="D109" s="32" t="s">
        <v>58</v>
      </c>
      <c r="E109" s="121" t="s">
        <v>814</v>
      </c>
      <c r="F109" s="69"/>
      <c r="G109" s="35">
        <f>G110</f>
        <v>20</v>
      </c>
    </row>
    <row r="110" spans="1:7" ht="27" customHeight="1" x14ac:dyDescent="0.2">
      <c r="A110" s="105" t="s">
        <v>67</v>
      </c>
      <c r="B110" s="32" t="s">
        <v>4</v>
      </c>
      <c r="C110" s="32" t="s">
        <v>0</v>
      </c>
      <c r="D110" s="32" t="s">
        <v>58</v>
      </c>
      <c r="E110" s="121" t="s">
        <v>814</v>
      </c>
      <c r="F110" s="69" t="s">
        <v>71</v>
      </c>
      <c r="G110" s="35">
        <f>G111</f>
        <v>20</v>
      </c>
    </row>
    <row r="111" spans="1:7" ht="27" customHeight="1" x14ac:dyDescent="0.2">
      <c r="A111" s="270" t="s">
        <v>813</v>
      </c>
      <c r="B111" s="32" t="s">
        <v>4</v>
      </c>
      <c r="C111" s="32" t="s">
        <v>0</v>
      </c>
      <c r="D111" s="32" t="s">
        <v>58</v>
      </c>
      <c r="E111" s="121" t="s">
        <v>814</v>
      </c>
      <c r="F111" s="69" t="s">
        <v>815</v>
      </c>
      <c r="G111" s="35">
        <v>20</v>
      </c>
    </row>
    <row r="112" spans="1:7" ht="38.25" x14ac:dyDescent="0.2">
      <c r="A112" s="68" t="s">
        <v>48</v>
      </c>
      <c r="B112" s="32" t="s">
        <v>4</v>
      </c>
      <c r="C112" s="69" t="s">
        <v>12</v>
      </c>
      <c r="D112" s="69" t="s">
        <v>17</v>
      </c>
      <c r="E112" s="69"/>
      <c r="F112" s="71"/>
      <c r="G112" s="103">
        <f>G113+G135+G131</f>
        <v>18768</v>
      </c>
    </row>
    <row r="113" spans="1:7" ht="51" x14ac:dyDescent="0.2">
      <c r="A113" s="108" t="s">
        <v>632</v>
      </c>
      <c r="B113" s="32" t="s">
        <v>4</v>
      </c>
      <c r="C113" s="69" t="s">
        <v>12</v>
      </c>
      <c r="D113" s="69" t="s">
        <v>36</v>
      </c>
      <c r="E113" s="35"/>
      <c r="F113" s="69"/>
      <c r="G113" s="103">
        <f>G114</f>
        <v>16985</v>
      </c>
    </row>
    <row r="114" spans="1:7" ht="89.25" x14ac:dyDescent="0.2">
      <c r="A114" s="117" t="s">
        <v>744</v>
      </c>
      <c r="B114" s="32" t="s">
        <v>4</v>
      </c>
      <c r="C114" s="69" t="s">
        <v>12</v>
      </c>
      <c r="D114" s="69" t="s">
        <v>36</v>
      </c>
      <c r="E114" s="35" t="s">
        <v>258</v>
      </c>
      <c r="F114" s="69"/>
      <c r="G114" s="103">
        <f>G115+G121+G127</f>
        <v>16985</v>
      </c>
    </row>
    <row r="115" spans="1:7" ht="38.25" x14ac:dyDescent="0.2">
      <c r="A115" s="117" t="s">
        <v>256</v>
      </c>
      <c r="B115" s="32" t="s">
        <v>4</v>
      </c>
      <c r="C115" s="69" t="s">
        <v>12</v>
      </c>
      <c r="D115" s="69" t="s">
        <v>36</v>
      </c>
      <c r="E115" s="35" t="s">
        <v>257</v>
      </c>
      <c r="F115" s="69"/>
      <c r="G115" s="103">
        <f>G116</f>
        <v>13993</v>
      </c>
    </row>
    <row r="116" spans="1:7" ht="132" customHeight="1" x14ac:dyDescent="0.2">
      <c r="A116" s="118" t="s">
        <v>385</v>
      </c>
      <c r="B116" s="32" t="s">
        <v>4</v>
      </c>
      <c r="C116" s="69" t="s">
        <v>12</v>
      </c>
      <c r="D116" s="69" t="s">
        <v>36</v>
      </c>
      <c r="E116" s="35" t="s">
        <v>115</v>
      </c>
      <c r="F116" s="69"/>
      <c r="G116" s="103">
        <f>G117+G119</f>
        <v>13993</v>
      </c>
    </row>
    <row r="117" spans="1:7" ht="89.25" x14ac:dyDescent="0.2">
      <c r="A117" s="31" t="s">
        <v>96</v>
      </c>
      <c r="B117" s="32" t="s">
        <v>4</v>
      </c>
      <c r="C117" s="69" t="s">
        <v>12</v>
      </c>
      <c r="D117" s="69" t="s">
        <v>36</v>
      </c>
      <c r="E117" s="35" t="s">
        <v>115</v>
      </c>
      <c r="F117" s="69" t="s">
        <v>88</v>
      </c>
      <c r="G117" s="103">
        <f>G118</f>
        <v>8882</v>
      </c>
    </row>
    <row r="118" spans="1:7" ht="25.5" x14ac:dyDescent="0.2">
      <c r="A118" s="31" t="s">
        <v>114</v>
      </c>
      <c r="B118" s="32" t="s">
        <v>4</v>
      </c>
      <c r="C118" s="69" t="s">
        <v>12</v>
      </c>
      <c r="D118" s="69" t="s">
        <v>36</v>
      </c>
      <c r="E118" s="35" t="s">
        <v>115</v>
      </c>
      <c r="F118" s="69" t="s">
        <v>116</v>
      </c>
      <c r="G118" s="103">
        <v>8882</v>
      </c>
    </row>
    <row r="119" spans="1:7" ht="38.25" x14ac:dyDescent="0.2">
      <c r="A119" s="31" t="s">
        <v>359</v>
      </c>
      <c r="B119" s="32" t="s">
        <v>4</v>
      </c>
      <c r="C119" s="69" t="s">
        <v>12</v>
      </c>
      <c r="D119" s="69" t="s">
        <v>36</v>
      </c>
      <c r="E119" s="35" t="s">
        <v>115</v>
      </c>
      <c r="F119" s="69" t="s">
        <v>87</v>
      </c>
      <c r="G119" s="103">
        <f>G120</f>
        <v>5111</v>
      </c>
    </row>
    <row r="120" spans="1:7" ht="38.25" x14ac:dyDescent="0.2">
      <c r="A120" s="31" t="s">
        <v>360</v>
      </c>
      <c r="B120" s="32" t="s">
        <v>4</v>
      </c>
      <c r="C120" s="69" t="s">
        <v>12</v>
      </c>
      <c r="D120" s="69" t="s">
        <v>36</v>
      </c>
      <c r="E120" s="35" t="s">
        <v>115</v>
      </c>
      <c r="F120" s="69" t="s">
        <v>113</v>
      </c>
      <c r="G120" s="103">
        <f>5848-421-316</f>
        <v>5111</v>
      </c>
    </row>
    <row r="121" spans="1:7" s="10" customFormat="1" ht="38.25" x14ac:dyDescent="0.2">
      <c r="A121" s="119" t="s">
        <v>408</v>
      </c>
      <c r="B121" s="32" t="s">
        <v>4</v>
      </c>
      <c r="C121" s="69" t="s">
        <v>12</v>
      </c>
      <c r="D121" s="69" t="s">
        <v>36</v>
      </c>
      <c r="E121" s="35" t="s">
        <v>260</v>
      </c>
      <c r="F121" s="69"/>
      <c r="G121" s="63">
        <f>G123</f>
        <v>112</v>
      </c>
    </row>
    <row r="122" spans="1:7" s="10" customFormat="1" ht="63.75" x14ac:dyDescent="0.2">
      <c r="A122" s="62" t="s">
        <v>394</v>
      </c>
      <c r="B122" s="32" t="s">
        <v>4</v>
      </c>
      <c r="C122" s="69" t="s">
        <v>12</v>
      </c>
      <c r="D122" s="69" t="s">
        <v>36</v>
      </c>
      <c r="E122" s="35" t="s">
        <v>409</v>
      </c>
      <c r="F122" s="69"/>
      <c r="G122" s="63">
        <f>G123</f>
        <v>112</v>
      </c>
    </row>
    <row r="123" spans="1:7" s="10" customFormat="1" ht="38.25" x14ac:dyDescent="0.2">
      <c r="A123" s="105" t="s">
        <v>359</v>
      </c>
      <c r="B123" s="32" t="s">
        <v>4</v>
      </c>
      <c r="C123" s="33" t="s">
        <v>12</v>
      </c>
      <c r="D123" s="33">
        <v>10</v>
      </c>
      <c r="E123" s="35" t="s">
        <v>409</v>
      </c>
      <c r="F123" s="33" t="s">
        <v>87</v>
      </c>
      <c r="G123" s="63">
        <f>G124</f>
        <v>112</v>
      </c>
    </row>
    <row r="124" spans="1:7" s="10" customFormat="1" ht="38.25" x14ac:dyDescent="0.2">
      <c r="A124" s="31" t="s">
        <v>360</v>
      </c>
      <c r="B124" s="32" t="s">
        <v>4</v>
      </c>
      <c r="C124" s="69" t="s">
        <v>12</v>
      </c>
      <c r="D124" s="69" t="s">
        <v>36</v>
      </c>
      <c r="E124" s="35" t="s">
        <v>409</v>
      </c>
      <c r="F124" s="69" t="s">
        <v>113</v>
      </c>
      <c r="G124" s="63">
        <v>112</v>
      </c>
    </row>
    <row r="125" spans="1:7" s="10" customFormat="1" ht="15.75" customHeight="1" x14ac:dyDescent="0.2">
      <c r="A125" s="68" t="s">
        <v>55</v>
      </c>
      <c r="B125" s="32" t="s">
        <v>4</v>
      </c>
      <c r="C125" s="69" t="s">
        <v>12</v>
      </c>
      <c r="D125" s="69" t="s">
        <v>36</v>
      </c>
      <c r="E125" s="35"/>
      <c r="F125" s="69"/>
      <c r="G125" s="103">
        <f>G126</f>
        <v>2880</v>
      </c>
    </row>
    <row r="126" spans="1:7" s="10" customFormat="1" ht="80.25" customHeight="1" x14ac:dyDescent="0.2">
      <c r="A126" s="119" t="s">
        <v>744</v>
      </c>
      <c r="B126" s="32" t="s">
        <v>4</v>
      </c>
      <c r="C126" s="69" t="s">
        <v>12</v>
      </c>
      <c r="D126" s="69" t="s">
        <v>36</v>
      </c>
      <c r="E126" s="35" t="s">
        <v>258</v>
      </c>
      <c r="F126" s="69"/>
      <c r="G126" s="103">
        <f>G127</f>
        <v>2880</v>
      </c>
    </row>
    <row r="127" spans="1:7" s="10" customFormat="1" ht="33" customHeight="1" x14ac:dyDescent="0.2">
      <c r="A127" s="119" t="s">
        <v>259</v>
      </c>
      <c r="B127" s="32" t="s">
        <v>4</v>
      </c>
      <c r="C127" s="69" t="s">
        <v>12</v>
      </c>
      <c r="D127" s="69" t="s">
        <v>36</v>
      </c>
      <c r="E127" s="35" t="s">
        <v>450</v>
      </c>
      <c r="F127" s="69"/>
      <c r="G127" s="103">
        <f>G128</f>
        <v>2880</v>
      </c>
    </row>
    <row r="128" spans="1:7" s="10" customFormat="1" ht="81" customHeight="1" x14ac:dyDescent="0.2">
      <c r="A128" s="62" t="s">
        <v>93</v>
      </c>
      <c r="B128" s="32" t="s">
        <v>4</v>
      </c>
      <c r="C128" s="69" t="s">
        <v>12</v>
      </c>
      <c r="D128" s="69" t="s">
        <v>36</v>
      </c>
      <c r="E128" s="35" t="s">
        <v>451</v>
      </c>
      <c r="F128" s="69"/>
      <c r="G128" s="103">
        <f>G129</f>
        <v>2880</v>
      </c>
    </row>
    <row r="129" spans="1:7" s="10" customFormat="1" ht="38.25" x14ac:dyDescent="0.2">
      <c r="A129" s="31" t="s">
        <v>359</v>
      </c>
      <c r="B129" s="32" t="s">
        <v>4</v>
      </c>
      <c r="C129" s="69" t="s">
        <v>12</v>
      </c>
      <c r="D129" s="69" t="s">
        <v>36</v>
      </c>
      <c r="E129" s="35" t="s">
        <v>451</v>
      </c>
      <c r="F129" s="69" t="s">
        <v>87</v>
      </c>
      <c r="G129" s="103">
        <f>G130</f>
        <v>2880</v>
      </c>
    </row>
    <row r="130" spans="1:7" s="10" customFormat="1" ht="38.25" x14ac:dyDescent="0.2">
      <c r="A130" s="31" t="s">
        <v>360</v>
      </c>
      <c r="B130" s="32" t="s">
        <v>4</v>
      </c>
      <c r="C130" s="69" t="s">
        <v>12</v>
      </c>
      <c r="D130" s="69" t="s">
        <v>36</v>
      </c>
      <c r="E130" s="35" t="s">
        <v>451</v>
      </c>
      <c r="F130" s="69" t="s">
        <v>113</v>
      </c>
      <c r="G130" s="103">
        <v>2880</v>
      </c>
    </row>
    <row r="131" spans="1:7" s="10" customFormat="1" ht="19.899999999999999" customHeight="1" x14ac:dyDescent="0.2">
      <c r="A131" s="108" t="s">
        <v>625</v>
      </c>
      <c r="B131" s="32" t="s">
        <v>4</v>
      </c>
      <c r="C131" s="69" t="s">
        <v>12</v>
      </c>
      <c r="D131" s="69" t="s">
        <v>41</v>
      </c>
      <c r="E131" s="35"/>
      <c r="F131" s="69"/>
      <c r="G131" s="103">
        <f>G132</f>
        <v>29</v>
      </c>
    </row>
    <row r="132" spans="1:7" s="10" customFormat="1" ht="51" x14ac:dyDescent="0.2">
      <c r="A132" s="62" t="s">
        <v>626</v>
      </c>
      <c r="B132" s="32" t="s">
        <v>4</v>
      </c>
      <c r="C132" s="120" t="s">
        <v>12</v>
      </c>
      <c r="D132" s="120" t="s">
        <v>41</v>
      </c>
      <c r="E132" s="121" t="s">
        <v>627</v>
      </c>
      <c r="F132" s="120"/>
      <c r="G132" s="63">
        <f>G133</f>
        <v>29</v>
      </c>
    </row>
    <row r="133" spans="1:7" s="10" customFormat="1" ht="38.25" x14ac:dyDescent="0.2">
      <c r="A133" s="105" t="s">
        <v>359</v>
      </c>
      <c r="B133" s="32" t="s">
        <v>4</v>
      </c>
      <c r="C133" s="120" t="s">
        <v>12</v>
      </c>
      <c r="D133" s="120" t="s">
        <v>41</v>
      </c>
      <c r="E133" s="121" t="s">
        <v>627</v>
      </c>
      <c r="F133" s="120" t="s">
        <v>87</v>
      </c>
      <c r="G133" s="63">
        <f>G134</f>
        <v>29</v>
      </c>
    </row>
    <row r="134" spans="1:7" s="10" customFormat="1" ht="38.25" x14ac:dyDescent="0.2">
      <c r="A134" s="31" t="s">
        <v>360</v>
      </c>
      <c r="B134" s="32" t="s">
        <v>4</v>
      </c>
      <c r="C134" s="120" t="s">
        <v>12</v>
      </c>
      <c r="D134" s="120" t="s">
        <v>41</v>
      </c>
      <c r="E134" s="121" t="s">
        <v>627</v>
      </c>
      <c r="F134" s="120" t="s">
        <v>113</v>
      </c>
      <c r="G134" s="63">
        <v>29</v>
      </c>
    </row>
    <row r="135" spans="1:7" ht="38.25" x14ac:dyDescent="0.2">
      <c r="A135" s="108" t="s">
        <v>60</v>
      </c>
      <c r="B135" s="32" t="s">
        <v>4</v>
      </c>
      <c r="C135" s="69" t="s">
        <v>12</v>
      </c>
      <c r="D135" s="69" t="s">
        <v>26</v>
      </c>
      <c r="E135" s="35"/>
      <c r="F135" s="71"/>
      <c r="G135" s="35">
        <f>G136</f>
        <v>1754</v>
      </c>
    </row>
    <row r="136" spans="1:7" ht="45.75" customHeight="1" x14ac:dyDescent="0.2">
      <c r="A136" s="107" t="s">
        <v>515</v>
      </c>
      <c r="B136" s="32" t="s">
        <v>4</v>
      </c>
      <c r="C136" s="69" t="s">
        <v>12</v>
      </c>
      <c r="D136" s="69" t="s">
        <v>26</v>
      </c>
      <c r="E136" s="35" t="s">
        <v>238</v>
      </c>
      <c r="F136" s="71"/>
      <c r="G136" s="35">
        <f>G137+G142</f>
        <v>1754</v>
      </c>
    </row>
    <row r="137" spans="1:7" ht="93.75" customHeight="1" x14ac:dyDescent="0.2">
      <c r="A137" s="107" t="s">
        <v>466</v>
      </c>
      <c r="B137" s="32" t="s">
        <v>4</v>
      </c>
      <c r="C137" s="69" t="s">
        <v>12</v>
      </c>
      <c r="D137" s="69" t="s">
        <v>26</v>
      </c>
      <c r="E137" s="35" t="s">
        <v>508</v>
      </c>
      <c r="F137" s="71"/>
      <c r="G137" s="35">
        <f>G139</f>
        <v>1714</v>
      </c>
    </row>
    <row r="138" spans="1:7" hidden="1" x14ac:dyDescent="0.2">
      <c r="A138" s="108"/>
      <c r="B138" s="32"/>
      <c r="C138" s="69"/>
      <c r="D138" s="69"/>
      <c r="E138" s="35"/>
      <c r="F138" s="71"/>
      <c r="G138" s="35"/>
    </row>
    <row r="139" spans="1:7" ht="93" customHeight="1" x14ac:dyDescent="0.2">
      <c r="A139" s="107" t="s">
        <v>94</v>
      </c>
      <c r="B139" s="32" t="s">
        <v>4</v>
      </c>
      <c r="C139" s="69" t="s">
        <v>12</v>
      </c>
      <c r="D139" s="69" t="s">
        <v>26</v>
      </c>
      <c r="E139" s="35" t="s">
        <v>507</v>
      </c>
      <c r="F139" s="71"/>
      <c r="G139" s="35">
        <f>G140</f>
        <v>1714</v>
      </c>
    </row>
    <row r="140" spans="1:7" ht="108" customHeight="1" x14ac:dyDescent="0.2">
      <c r="A140" s="31" t="s">
        <v>96</v>
      </c>
      <c r="B140" s="32" t="s">
        <v>4</v>
      </c>
      <c r="C140" s="69" t="s">
        <v>12</v>
      </c>
      <c r="D140" s="69" t="s">
        <v>26</v>
      </c>
      <c r="E140" s="35" t="s">
        <v>507</v>
      </c>
      <c r="F140" s="69" t="s">
        <v>88</v>
      </c>
      <c r="G140" s="35">
        <f>G141</f>
        <v>1714</v>
      </c>
    </row>
    <row r="141" spans="1:7" ht="38.25" x14ac:dyDescent="0.2">
      <c r="A141" s="105" t="s">
        <v>222</v>
      </c>
      <c r="B141" s="32" t="s">
        <v>4</v>
      </c>
      <c r="C141" s="69" t="s">
        <v>12</v>
      </c>
      <c r="D141" s="69" t="s">
        <v>26</v>
      </c>
      <c r="E141" s="35" t="s">
        <v>507</v>
      </c>
      <c r="F141" s="69" t="s">
        <v>111</v>
      </c>
      <c r="G141" s="35">
        <v>1714</v>
      </c>
    </row>
    <row r="142" spans="1:7" ht="102" x14ac:dyDescent="0.2">
      <c r="A142" s="279" t="s">
        <v>820</v>
      </c>
      <c r="B142" s="32" t="s">
        <v>4</v>
      </c>
      <c r="C142" s="69" t="s">
        <v>12</v>
      </c>
      <c r="D142" s="69" t="s">
        <v>26</v>
      </c>
      <c r="E142" s="276" t="s">
        <v>821</v>
      </c>
      <c r="F142" s="69"/>
      <c r="G142" s="35">
        <f>G143</f>
        <v>40</v>
      </c>
    </row>
    <row r="143" spans="1:7" ht="54.6" customHeight="1" x14ac:dyDescent="0.2">
      <c r="A143" s="277" t="s">
        <v>824</v>
      </c>
      <c r="B143" s="32" t="s">
        <v>4</v>
      </c>
      <c r="C143" s="33" t="s">
        <v>12</v>
      </c>
      <c r="D143" s="33" t="s">
        <v>26</v>
      </c>
      <c r="E143" s="276" t="s">
        <v>827</v>
      </c>
      <c r="F143" s="71"/>
      <c r="G143" s="35">
        <f>G144</f>
        <v>40</v>
      </c>
    </row>
    <row r="144" spans="1:7" ht="32.450000000000003" customHeight="1" x14ac:dyDescent="0.2">
      <c r="A144" s="29" t="s">
        <v>825</v>
      </c>
      <c r="B144" s="32" t="s">
        <v>4</v>
      </c>
      <c r="C144" s="33" t="s">
        <v>12</v>
      </c>
      <c r="D144" s="33" t="s">
        <v>26</v>
      </c>
      <c r="E144" s="276" t="s">
        <v>827</v>
      </c>
      <c r="F144" s="71">
        <v>300</v>
      </c>
      <c r="G144" s="35">
        <f>G145</f>
        <v>40</v>
      </c>
    </row>
    <row r="145" spans="1:7" ht="30.6" customHeight="1" x14ac:dyDescent="0.2">
      <c r="A145" s="278" t="s">
        <v>826</v>
      </c>
      <c r="B145" s="32" t="s">
        <v>4</v>
      </c>
      <c r="C145" s="33" t="s">
        <v>12</v>
      </c>
      <c r="D145" s="33" t="s">
        <v>26</v>
      </c>
      <c r="E145" s="276" t="s">
        <v>827</v>
      </c>
      <c r="F145" s="71">
        <v>350</v>
      </c>
      <c r="G145" s="35">
        <v>40</v>
      </c>
    </row>
    <row r="146" spans="1:7" ht="45.6" hidden="1" customHeight="1" x14ac:dyDescent="0.2">
      <c r="A146" s="105"/>
      <c r="B146" s="32"/>
      <c r="C146" s="69"/>
      <c r="D146" s="69"/>
      <c r="E146" s="35"/>
      <c r="F146" s="69"/>
      <c r="G146" s="35"/>
    </row>
    <row r="147" spans="1:7" x14ac:dyDescent="0.2">
      <c r="A147" s="68" t="s">
        <v>45</v>
      </c>
      <c r="B147" s="32" t="s">
        <v>4</v>
      </c>
      <c r="C147" s="69" t="s">
        <v>2</v>
      </c>
      <c r="D147" s="69" t="s">
        <v>17</v>
      </c>
      <c r="E147" s="35"/>
      <c r="F147" s="69"/>
      <c r="G147" s="103">
        <f>G148</f>
        <v>427</v>
      </c>
    </row>
    <row r="148" spans="1:7" x14ac:dyDescent="0.2">
      <c r="A148" s="108" t="s">
        <v>33</v>
      </c>
      <c r="B148" s="32" t="s">
        <v>4</v>
      </c>
      <c r="C148" s="69" t="s">
        <v>2</v>
      </c>
      <c r="D148" s="69" t="s">
        <v>21</v>
      </c>
      <c r="E148" s="35"/>
      <c r="F148" s="32"/>
      <c r="G148" s="103">
        <f>G149</f>
        <v>427</v>
      </c>
    </row>
    <row r="149" spans="1:7" ht="38.25" x14ac:dyDescent="0.2">
      <c r="A149" s="107" t="s">
        <v>248</v>
      </c>
      <c r="B149" s="32" t="s">
        <v>4</v>
      </c>
      <c r="C149" s="69" t="s">
        <v>2</v>
      </c>
      <c r="D149" s="69" t="s">
        <v>21</v>
      </c>
      <c r="E149" s="35" t="s">
        <v>321</v>
      </c>
      <c r="F149" s="32"/>
      <c r="G149" s="103">
        <f>G150</f>
        <v>427</v>
      </c>
    </row>
    <row r="150" spans="1:7" ht="76.5" x14ac:dyDescent="0.2">
      <c r="A150" s="107" t="s">
        <v>349</v>
      </c>
      <c r="B150" s="32" t="s">
        <v>4</v>
      </c>
      <c r="C150" s="69" t="s">
        <v>2</v>
      </c>
      <c r="D150" s="69" t="s">
        <v>21</v>
      </c>
      <c r="E150" s="35" t="s">
        <v>322</v>
      </c>
      <c r="F150" s="32"/>
      <c r="G150" s="103">
        <f>G151</f>
        <v>427</v>
      </c>
    </row>
    <row r="151" spans="1:7" ht="105" customHeight="1" x14ac:dyDescent="0.2">
      <c r="A151" s="122" t="s">
        <v>350</v>
      </c>
      <c r="B151" s="32" t="s">
        <v>4</v>
      </c>
      <c r="C151" s="69" t="s">
        <v>2</v>
      </c>
      <c r="D151" s="69" t="s">
        <v>21</v>
      </c>
      <c r="E151" s="35" t="s">
        <v>323</v>
      </c>
      <c r="F151" s="32"/>
      <c r="G151" s="103">
        <f>G152+G154</f>
        <v>427</v>
      </c>
    </row>
    <row r="152" spans="1:7" ht="96" customHeight="1" x14ac:dyDescent="0.2">
      <c r="A152" s="31" t="s">
        <v>96</v>
      </c>
      <c r="B152" s="32" t="s">
        <v>4</v>
      </c>
      <c r="C152" s="69" t="s">
        <v>2</v>
      </c>
      <c r="D152" s="69" t="s">
        <v>21</v>
      </c>
      <c r="E152" s="35" t="s">
        <v>323</v>
      </c>
      <c r="F152" s="32" t="s">
        <v>88</v>
      </c>
      <c r="G152" s="103">
        <f>G153</f>
        <v>427</v>
      </c>
    </row>
    <row r="153" spans="1:7" ht="38.25" x14ac:dyDescent="0.2">
      <c r="A153" s="31" t="s">
        <v>224</v>
      </c>
      <c r="B153" s="32" t="s">
        <v>4</v>
      </c>
      <c r="C153" s="69" t="s">
        <v>2</v>
      </c>
      <c r="D153" s="69" t="s">
        <v>21</v>
      </c>
      <c r="E153" s="35" t="s">
        <v>323</v>
      </c>
      <c r="F153" s="32" t="s">
        <v>111</v>
      </c>
      <c r="G153" s="103">
        <v>427</v>
      </c>
    </row>
    <row r="154" spans="1:7" ht="38.25" hidden="1" x14ac:dyDescent="0.2">
      <c r="A154" s="31" t="s">
        <v>66</v>
      </c>
      <c r="B154" s="32" t="s">
        <v>4</v>
      </c>
      <c r="C154" s="69" t="s">
        <v>2</v>
      </c>
      <c r="D154" s="69" t="s">
        <v>21</v>
      </c>
      <c r="E154" s="35" t="s">
        <v>323</v>
      </c>
      <c r="F154" s="32" t="s">
        <v>87</v>
      </c>
      <c r="G154" s="123"/>
    </row>
    <row r="155" spans="1:7" ht="38.25" hidden="1" x14ac:dyDescent="0.2">
      <c r="A155" s="105" t="s">
        <v>222</v>
      </c>
      <c r="B155" s="32" t="s">
        <v>4</v>
      </c>
      <c r="C155" s="69" t="s">
        <v>2</v>
      </c>
      <c r="D155" s="69" t="s">
        <v>21</v>
      </c>
      <c r="E155" s="35" t="s">
        <v>323</v>
      </c>
      <c r="F155" s="32" t="s">
        <v>113</v>
      </c>
      <c r="G155" s="123"/>
    </row>
    <row r="156" spans="1:7" x14ac:dyDescent="0.2">
      <c r="A156" s="108" t="s">
        <v>49</v>
      </c>
      <c r="B156" s="32" t="s">
        <v>4</v>
      </c>
      <c r="C156" s="69" t="s">
        <v>36</v>
      </c>
      <c r="D156" s="69" t="s">
        <v>17</v>
      </c>
      <c r="E156" s="35"/>
      <c r="F156" s="32"/>
      <c r="G156" s="103">
        <f>G157+G162</f>
        <v>5688</v>
      </c>
    </row>
    <row r="157" spans="1:7" x14ac:dyDescent="0.2">
      <c r="A157" s="108" t="s">
        <v>37</v>
      </c>
      <c r="B157" s="32" t="s">
        <v>4</v>
      </c>
      <c r="C157" s="69" t="s">
        <v>36</v>
      </c>
      <c r="D157" s="69" t="s">
        <v>0</v>
      </c>
      <c r="E157" s="35"/>
      <c r="F157" s="32"/>
      <c r="G157" s="103">
        <f>G158</f>
        <v>3129</v>
      </c>
    </row>
    <row r="158" spans="1:7" ht="38.25" x14ac:dyDescent="0.2">
      <c r="A158" s="93" t="s">
        <v>240</v>
      </c>
      <c r="B158" s="32" t="s">
        <v>4</v>
      </c>
      <c r="C158" s="69" t="s">
        <v>36</v>
      </c>
      <c r="D158" s="69" t="s">
        <v>0</v>
      </c>
      <c r="E158" s="35" t="s">
        <v>127</v>
      </c>
      <c r="F158" s="32"/>
      <c r="G158" s="103">
        <f>G159</f>
        <v>3129</v>
      </c>
    </row>
    <row r="159" spans="1:7" ht="38.25" x14ac:dyDescent="0.2">
      <c r="A159" s="119" t="s">
        <v>89</v>
      </c>
      <c r="B159" s="32" t="s">
        <v>4</v>
      </c>
      <c r="C159" s="69" t="s">
        <v>36</v>
      </c>
      <c r="D159" s="69" t="s">
        <v>0</v>
      </c>
      <c r="E159" s="35" t="s">
        <v>108</v>
      </c>
      <c r="F159" s="32"/>
      <c r="G159" s="103">
        <f>G160</f>
        <v>3129</v>
      </c>
    </row>
    <row r="160" spans="1:7" ht="25.5" x14ac:dyDescent="0.2">
      <c r="A160" s="31" t="s">
        <v>84</v>
      </c>
      <c r="B160" s="32" t="s">
        <v>4</v>
      </c>
      <c r="C160" s="69" t="s">
        <v>36</v>
      </c>
      <c r="D160" s="69" t="s">
        <v>0</v>
      </c>
      <c r="E160" s="35" t="s">
        <v>108</v>
      </c>
      <c r="F160" s="32" t="s">
        <v>90</v>
      </c>
      <c r="G160" s="103">
        <f>G161</f>
        <v>3129</v>
      </c>
    </row>
    <row r="161" spans="1:7" ht="30.75" customHeight="1" x14ac:dyDescent="0.2">
      <c r="A161" s="31" t="s">
        <v>747</v>
      </c>
      <c r="B161" s="32" t="s">
        <v>4</v>
      </c>
      <c r="C161" s="69" t="s">
        <v>36</v>
      </c>
      <c r="D161" s="69" t="s">
        <v>0</v>
      </c>
      <c r="E161" s="35" t="s">
        <v>108</v>
      </c>
      <c r="F161" s="32" t="s">
        <v>748</v>
      </c>
      <c r="G161" s="103">
        <f>2333+796</f>
        <v>3129</v>
      </c>
    </row>
    <row r="162" spans="1:7" ht="29.25" customHeight="1" x14ac:dyDescent="0.2">
      <c r="A162" s="108" t="s">
        <v>383</v>
      </c>
      <c r="B162" s="32" t="s">
        <v>4</v>
      </c>
      <c r="C162" s="33" t="s">
        <v>36</v>
      </c>
      <c r="D162" s="51" t="s">
        <v>99</v>
      </c>
      <c r="E162" s="51"/>
      <c r="F162" s="51"/>
      <c r="G162" s="124">
        <f>G163</f>
        <v>2559</v>
      </c>
    </row>
    <row r="163" spans="1:7" ht="45" customHeight="1" x14ac:dyDescent="0.2">
      <c r="A163" s="101" t="s">
        <v>515</v>
      </c>
      <c r="B163" s="32" t="s">
        <v>4</v>
      </c>
      <c r="C163" s="33" t="s">
        <v>36</v>
      </c>
      <c r="D163" s="51" t="s">
        <v>99</v>
      </c>
      <c r="E163" s="51" t="s">
        <v>516</v>
      </c>
      <c r="F163" s="51"/>
      <c r="G163" s="124">
        <f>G164</f>
        <v>2559</v>
      </c>
    </row>
    <row r="164" spans="1:7" ht="97.5" customHeight="1" x14ac:dyDescent="0.2">
      <c r="A164" s="101" t="s">
        <v>329</v>
      </c>
      <c r="B164" s="32" t="s">
        <v>4</v>
      </c>
      <c r="C164" s="33" t="s">
        <v>36</v>
      </c>
      <c r="D164" s="51" t="s">
        <v>99</v>
      </c>
      <c r="E164" s="51" t="s">
        <v>509</v>
      </c>
      <c r="F164" s="51"/>
      <c r="G164" s="124">
        <f>G165</f>
        <v>2559</v>
      </c>
    </row>
    <row r="165" spans="1:7" ht="48.75" customHeight="1" x14ac:dyDescent="0.2">
      <c r="A165" s="101" t="s">
        <v>407</v>
      </c>
      <c r="B165" s="32" t="s">
        <v>4</v>
      </c>
      <c r="C165" s="33" t="s">
        <v>36</v>
      </c>
      <c r="D165" s="51" t="s">
        <v>99</v>
      </c>
      <c r="E165" s="51" t="s">
        <v>510</v>
      </c>
      <c r="F165" s="51"/>
      <c r="G165" s="124">
        <f>G166+G168</f>
        <v>2559</v>
      </c>
    </row>
    <row r="166" spans="1:7" ht="29.25" customHeight="1" x14ac:dyDescent="0.2">
      <c r="A166" s="31" t="s">
        <v>96</v>
      </c>
      <c r="B166" s="32" t="s">
        <v>4</v>
      </c>
      <c r="C166" s="33" t="s">
        <v>36</v>
      </c>
      <c r="D166" s="51" t="s">
        <v>99</v>
      </c>
      <c r="E166" s="51" t="s">
        <v>510</v>
      </c>
      <c r="F166" s="51" t="s">
        <v>88</v>
      </c>
      <c r="G166" s="124">
        <f>G167</f>
        <v>2079</v>
      </c>
    </row>
    <row r="167" spans="1:7" ht="29.25" customHeight="1" x14ac:dyDescent="0.2">
      <c r="A167" s="105" t="s">
        <v>222</v>
      </c>
      <c r="B167" s="32" t="s">
        <v>4</v>
      </c>
      <c r="C167" s="33" t="s">
        <v>36</v>
      </c>
      <c r="D167" s="51" t="s">
        <v>99</v>
      </c>
      <c r="E167" s="51" t="s">
        <v>510</v>
      </c>
      <c r="F167" s="51" t="s">
        <v>111</v>
      </c>
      <c r="G167" s="124">
        <f>2055+24</f>
        <v>2079</v>
      </c>
    </row>
    <row r="168" spans="1:7" ht="29.25" customHeight="1" x14ac:dyDescent="0.2">
      <c r="A168" s="31" t="s">
        <v>359</v>
      </c>
      <c r="B168" s="32" t="s">
        <v>4</v>
      </c>
      <c r="C168" s="33" t="s">
        <v>36</v>
      </c>
      <c r="D168" s="51" t="s">
        <v>99</v>
      </c>
      <c r="E168" s="51" t="s">
        <v>510</v>
      </c>
      <c r="F168" s="51" t="s">
        <v>87</v>
      </c>
      <c r="G168" s="124">
        <f>G169</f>
        <v>480</v>
      </c>
    </row>
    <row r="169" spans="1:7" ht="29.25" customHeight="1" x14ac:dyDescent="0.2">
      <c r="A169" s="31" t="s">
        <v>360</v>
      </c>
      <c r="B169" s="32" t="s">
        <v>4</v>
      </c>
      <c r="C169" s="33" t="s">
        <v>36</v>
      </c>
      <c r="D169" s="51" t="s">
        <v>99</v>
      </c>
      <c r="E169" s="51" t="s">
        <v>510</v>
      </c>
      <c r="F169" s="51" t="s">
        <v>113</v>
      </c>
      <c r="G169" s="124">
        <v>480</v>
      </c>
    </row>
    <row r="170" spans="1:7" ht="47.25" x14ac:dyDescent="0.2">
      <c r="A170" s="102" t="s">
        <v>54</v>
      </c>
      <c r="B170" s="32" t="s">
        <v>15</v>
      </c>
      <c r="C170" s="35"/>
      <c r="D170" s="35"/>
      <c r="E170" s="35"/>
      <c r="F170" s="71"/>
      <c r="G170" s="35">
        <f>G171</f>
        <v>22246</v>
      </c>
    </row>
    <row r="171" spans="1:7" x14ac:dyDescent="0.2">
      <c r="A171" s="68" t="s">
        <v>47</v>
      </c>
      <c r="B171" s="32" t="s">
        <v>15</v>
      </c>
      <c r="C171" s="69" t="s">
        <v>0</v>
      </c>
      <c r="D171" s="69" t="s">
        <v>17</v>
      </c>
      <c r="E171" s="35"/>
      <c r="F171" s="71"/>
      <c r="G171" s="35">
        <f>G172</f>
        <v>22246</v>
      </c>
    </row>
    <row r="172" spans="1:7" ht="71.45" customHeight="1" x14ac:dyDescent="0.2">
      <c r="A172" s="104" t="s">
        <v>422</v>
      </c>
      <c r="B172" s="32" t="s">
        <v>15</v>
      </c>
      <c r="C172" s="94" t="s">
        <v>0</v>
      </c>
      <c r="D172" s="94" t="s">
        <v>99</v>
      </c>
      <c r="E172" s="71"/>
      <c r="F172" s="71"/>
      <c r="G172" s="35">
        <f>G177+G174</f>
        <v>22246</v>
      </c>
    </row>
    <row r="173" spans="1:7" ht="43.15" customHeight="1" x14ac:dyDescent="0.2">
      <c r="A173" s="93" t="s">
        <v>240</v>
      </c>
      <c r="B173" s="32" t="s">
        <v>15</v>
      </c>
      <c r="C173" s="94" t="s">
        <v>0</v>
      </c>
      <c r="D173" s="94" t="s">
        <v>99</v>
      </c>
      <c r="E173" s="71" t="s">
        <v>313</v>
      </c>
      <c r="F173" s="71"/>
      <c r="G173" s="35">
        <f>G177+G174</f>
        <v>22246</v>
      </c>
    </row>
    <row r="174" spans="1:7" ht="93.75" customHeight="1" x14ac:dyDescent="0.2">
      <c r="A174" s="93" t="s">
        <v>838</v>
      </c>
      <c r="B174" s="32" t="s">
        <v>15</v>
      </c>
      <c r="C174" s="94" t="s">
        <v>0</v>
      </c>
      <c r="D174" s="94" t="s">
        <v>99</v>
      </c>
      <c r="E174" s="71" t="s">
        <v>837</v>
      </c>
      <c r="F174" s="71"/>
      <c r="G174" s="35">
        <f>G175</f>
        <v>744</v>
      </c>
    </row>
    <row r="175" spans="1:7" ht="43.15" customHeight="1" x14ac:dyDescent="0.2">
      <c r="A175" s="31" t="s">
        <v>96</v>
      </c>
      <c r="B175" s="32" t="s">
        <v>15</v>
      </c>
      <c r="C175" s="94" t="s">
        <v>0</v>
      </c>
      <c r="D175" s="94" t="s">
        <v>99</v>
      </c>
      <c r="E175" s="71" t="s">
        <v>837</v>
      </c>
      <c r="F175" s="71">
        <v>100</v>
      </c>
      <c r="G175" s="35">
        <f>G176</f>
        <v>744</v>
      </c>
    </row>
    <row r="176" spans="1:7" ht="43.15" customHeight="1" x14ac:dyDescent="0.2">
      <c r="A176" s="105" t="s">
        <v>222</v>
      </c>
      <c r="B176" s="32" t="s">
        <v>15</v>
      </c>
      <c r="C176" s="94" t="s">
        <v>0</v>
      </c>
      <c r="D176" s="94" t="s">
        <v>99</v>
      </c>
      <c r="E176" s="71" t="s">
        <v>837</v>
      </c>
      <c r="F176" s="71">
        <v>120</v>
      </c>
      <c r="G176" s="35">
        <v>744</v>
      </c>
    </row>
    <row r="177" spans="1:7" ht="29.25" customHeight="1" x14ac:dyDescent="0.2">
      <c r="A177" s="101" t="s">
        <v>65</v>
      </c>
      <c r="B177" s="32" t="s">
        <v>15</v>
      </c>
      <c r="C177" s="32" t="s">
        <v>0</v>
      </c>
      <c r="D177" s="94" t="s">
        <v>99</v>
      </c>
      <c r="E177" s="32" t="s">
        <v>117</v>
      </c>
      <c r="F177" s="71"/>
      <c r="G177" s="35">
        <f>G178+G180+G182</f>
        <v>21502</v>
      </c>
    </row>
    <row r="178" spans="1:7" ht="89.25" x14ac:dyDescent="0.2">
      <c r="A178" s="31" t="s">
        <v>96</v>
      </c>
      <c r="B178" s="32" t="s">
        <v>15</v>
      </c>
      <c r="C178" s="32" t="s">
        <v>0</v>
      </c>
      <c r="D178" s="94" t="s">
        <v>99</v>
      </c>
      <c r="E178" s="32" t="s">
        <v>117</v>
      </c>
      <c r="F178" s="71">
        <v>100</v>
      </c>
      <c r="G178" s="35">
        <f>G179</f>
        <v>20449</v>
      </c>
    </row>
    <row r="179" spans="1:7" ht="38.25" x14ac:dyDescent="0.2">
      <c r="A179" s="105" t="s">
        <v>222</v>
      </c>
      <c r="B179" s="32" t="s">
        <v>15</v>
      </c>
      <c r="C179" s="32" t="s">
        <v>0</v>
      </c>
      <c r="D179" s="94" t="s">
        <v>99</v>
      </c>
      <c r="E179" s="32" t="s">
        <v>117</v>
      </c>
      <c r="F179" s="71">
        <v>120</v>
      </c>
      <c r="G179" s="35">
        <f>20346-125+228</f>
        <v>20449</v>
      </c>
    </row>
    <row r="180" spans="1:7" ht="38.25" x14ac:dyDescent="0.2">
      <c r="A180" s="31" t="s">
        <v>359</v>
      </c>
      <c r="B180" s="32" t="s">
        <v>15</v>
      </c>
      <c r="C180" s="32" t="s">
        <v>0</v>
      </c>
      <c r="D180" s="94" t="s">
        <v>99</v>
      </c>
      <c r="E180" s="32" t="s">
        <v>117</v>
      </c>
      <c r="F180" s="71">
        <v>200</v>
      </c>
      <c r="G180" s="35">
        <f>G181</f>
        <v>1053</v>
      </c>
    </row>
    <row r="181" spans="1:7" ht="38.25" x14ac:dyDescent="0.2">
      <c r="A181" s="31" t="s">
        <v>360</v>
      </c>
      <c r="B181" s="32" t="s">
        <v>15</v>
      </c>
      <c r="C181" s="32" t="s">
        <v>0</v>
      </c>
      <c r="D181" s="94" t="s">
        <v>99</v>
      </c>
      <c r="E181" s="32" t="s">
        <v>117</v>
      </c>
      <c r="F181" s="71">
        <v>240</v>
      </c>
      <c r="G181" s="35">
        <f>974-50+125+4</f>
        <v>1053</v>
      </c>
    </row>
    <row r="182" spans="1:7" ht="16.149999999999999" hidden="1" customHeight="1" x14ac:dyDescent="0.2">
      <c r="A182" s="31"/>
      <c r="B182" s="32"/>
      <c r="C182" s="32"/>
      <c r="D182" s="94"/>
      <c r="E182" s="32"/>
      <c r="F182" s="71"/>
      <c r="G182" s="35"/>
    </row>
    <row r="183" spans="1:7" ht="28.5" hidden="1" customHeight="1" x14ac:dyDescent="0.2">
      <c r="A183" s="105"/>
      <c r="B183" s="32"/>
      <c r="C183" s="32"/>
      <c r="D183" s="94"/>
      <c r="E183" s="32"/>
      <c r="F183" s="71"/>
      <c r="G183" s="35"/>
    </row>
    <row r="184" spans="1:7" ht="51.6" customHeight="1" x14ac:dyDescent="0.2">
      <c r="A184" s="102" t="s">
        <v>50</v>
      </c>
      <c r="B184" s="32" t="s">
        <v>97</v>
      </c>
      <c r="C184" s="35"/>
      <c r="D184" s="35"/>
      <c r="E184" s="35"/>
      <c r="F184" s="71"/>
      <c r="G184" s="125">
        <f>G185+G262+G392+G652+G201+G598+G609+G588+G616+G232+G645+G701-1</f>
        <v>1547848</v>
      </c>
    </row>
    <row r="185" spans="1:7" hidden="1" x14ac:dyDescent="0.2">
      <c r="A185" s="68"/>
      <c r="B185" s="32"/>
      <c r="C185" s="69"/>
      <c r="D185" s="69"/>
      <c r="E185" s="35"/>
      <c r="F185" s="71"/>
      <c r="G185" s="35"/>
    </row>
    <row r="186" spans="1:7" hidden="1" x14ac:dyDescent="0.2">
      <c r="A186" s="104"/>
      <c r="B186" s="32"/>
      <c r="C186" s="94"/>
      <c r="D186" s="94"/>
      <c r="E186" s="71"/>
      <c r="F186" s="71"/>
      <c r="G186" s="35"/>
    </row>
    <row r="187" spans="1:7" ht="40.15" hidden="1" customHeight="1" x14ac:dyDescent="0.2">
      <c r="A187" s="93"/>
      <c r="B187" s="32"/>
      <c r="C187" s="32"/>
      <c r="D187" s="32"/>
      <c r="E187" s="71"/>
      <c r="F187" s="71"/>
      <c r="G187" s="35"/>
    </row>
    <row r="188" spans="1:7" ht="28.15" hidden="1" customHeight="1" x14ac:dyDescent="0.2">
      <c r="A188" s="101"/>
      <c r="B188" s="32"/>
      <c r="C188" s="32"/>
      <c r="D188" s="32"/>
      <c r="E188" s="32"/>
      <c r="F188" s="71"/>
      <c r="G188" s="35"/>
    </row>
    <row r="189" spans="1:7" hidden="1" x14ac:dyDescent="0.2">
      <c r="A189" s="31"/>
      <c r="B189" s="32"/>
      <c r="C189" s="32"/>
      <c r="D189" s="32"/>
      <c r="E189" s="32"/>
      <c r="F189" s="71"/>
      <c r="G189" s="35"/>
    </row>
    <row r="190" spans="1:7" hidden="1" x14ac:dyDescent="0.2">
      <c r="A190" s="105"/>
      <c r="B190" s="32"/>
      <c r="C190" s="32"/>
      <c r="D190" s="32"/>
      <c r="E190" s="32"/>
      <c r="F190" s="71"/>
      <c r="G190" s="35"/>
    </row>
    <row r="191" spans="1:7" hidden="1" x14ac:dyDescent="0.2">
      <c r="A191" s="31"/>
      <c r="B191" s="32"/>
      <c r="C191" s="32"/>
      <c r="D191" s="32"/>
      <c r="E191" s="32"/>
      <c r="F191" s="71"/>
      <c r="G191" s="35"/>
    </row>
    <row r="192" spans="1:7" ht="42" hidden="1" customHeight="1" x14ac:dyDescent="0.2">
      <c r="A192" s="31"/>
      <c r="B192" s="32"/>
      <c r="C192" s="32"/>
      <c r="D192" s="32"/>
      <c r="E192" s="32"/>
      <c r="F192" s="71"/>
      <c r="G192" s="35"/>
    </row>
    <row r="193" spans="1:7" hidden="1" x14ac:dyDescent="0.2">
      <c r="A193" s="105"/>
      <c r="B193" s="32"/>
      <c r="C193" s="32"/>
      <c r="D193" s="32"/>
      <c r="E193" s="32"/>
      <c r="F193" s="71"/>
      <c r="G193" s="35"/>
    </row>
    <row r="194" spans="1:7" hidden="1" x14ac:dyDescent="0.2">
      <c r="A194" s="31"/>
      <c r="B194" s="32"/>
      <c r="C194" s="32"/>
      <c r="D194" s="32"/>
      <c r="E194" s="32"/>
      <c r="F194" s="71"/>
      <c r="G194" s="35"/>
    </row>
    <row r="195" spans="1:7" hidden="1" x14ac:dyDescent="0.2">
      <c r="A195" s="31"/>
      <c r="B195" s="32"/>
      <c r="C195" s="32"/>
      <c r="D195" s="32"/>
      <c r="E195" s="32"/>
      <c r="F195" s="71"/>
      <c r="G195" s="35"/>
    </row>
    <row r="196" spans="1:7" ht="16.899999999999999" hidden="1" customHeight="1" x14ac:dyDescent="0.2">
      <c r="A196" s="31"/>
      <c r="B196" s="32"/>
      <c r="C196" s="32"/>
      <c r="D196" s="32"/>
      <c r="E196" s="32"/>
      <c r="F196" s="71"/>
      <c r="G196" s="35"/>
    </row>
    <row r="197" spans="1:7" ht="38.25" hidden="1" x14ac:dyDescent="0.2">
      <c r="A197" s="31" t="s">
        <v>66</v>
      </c>
      <c r="B197" s="32"/>
      <c r="C197" s="69"/>
      <c r="D197" s="69"/>
      <c r="E197" s="71"/>
      <c r="F197" s="71"/>
      <c r="G197" s="35"/>
    </row>
    <row r="198" spans="1:7" hidden="1" x14ac:dyDescent="0.2">
      <c r="A198" s="31" t="s">
        <v>67</v>
      </c>
      <c r="B198" s="32"/>
      <c r="C198" s="69"/>
      <c r="D198" s="69"/>
      <c r="E198" s="71"/>
      <c r="F198" s="71"/>
      <c r="G198" s="35">
        <v>1671</v>
      </c>
    </row>
    <row r="199" spans="1:7" hidden="1" x14ac:dyDescent="0.2">
      <c r="A199" s="119"/>
      <c r="B199" s="32"/>
      <c r="C199" s="69"/>
      <c r="D199" s="69"/>
      <c r="E199" s="71"/>
      <c r="F199" s="71"/>
      <c r="G199" s="35"/>
    </row>
    <row r="200" spans="1:7" hidden="1" x14ac:dyDescent="0.2">
      <c r="A200" s="31"/>
      <c r="B200" s="32"/>
      <c r="C200" s="69"/>
      <c r="D200" s="69"/>
      <c r="E200" s="71"/>
      <c r="F200" s="71"/>
      <c r="G200" s="35"/>
    </row>
    <row r="201" spans="1:7" ht="29.45" customHeight="1" x14ac:dyDescent="0.2">
      <c r="A201" s="126" t="s">
        <v>47</v>
      </c>
      <c r="B201" s="32" t="s">
        <v>97</v>
      </c>
      <c r="C201" s="69" t="s">
        <v>0</v>
      </c>
      <c r="D201" s="69" t="s">
        <v>17</v>
      </c>
      <c r="E201" s="71"/>
      <c r="F201" s="71"/>
      <c r="G201" s="35">
        <f>G202</f>
        <v>2474</v>
      </c>
    </row>
    <row r="202" spans="1:7" ht="36" customHeight="1" x14ac:dyDescent="0.2">
      <c r="A202" s="126" t="s">
        <v>25</v>
      </c>
      <c r="B202" s="32" t="s">
        <v>97</v>
      </c>
      <c r="C202" s="33" t="s">
        <v>0</v>
      </c>
      <c r="D202" s="34" t="s">
        <v>58</v>
      </c>
      <c r="E202" s="35"/>
      <c r="F202" s="71"/>
      <c r="G202" s="35">
        <f>G203+G228</f>
        <v>2474</v>
      </c>
    </row>
    <row r="203" spans="1:7" ht="43.9" customHeight="1" x14ac:dyDescent="0.2">
      <c r="A203" s="93" t="s">
        <v>710</v>
      </c>
      <c r="B203" s="32" t="s">
        <v>97</v>
      </c>
      <c r="C203" s="94" t="s">
        <v>0</v>
      </c>
      <c r="D203" s="94" t="s">
        <v>58</v>
      </c>
      <c r="E203" s="35" t="s">
        <v>120</v>
      </c>
      <c r="F203" s="71"/>
      <c r="G203" s="35">
        <f>G212+G215+G219</f>
        <v>2474</v>
      </c>
    </row>
    <row r="204" spans="1:7" ht="62.45" hidden="1" customHeight="1" x14ac:dyDescent="0.2">
      <c r="A204" s="95"/>
      <c r="B204" s="96"/>
      <c r="C204" s="97"/>
      <c r="D204" s="97"/>
      <c r="E204" s="98"/>
      <c r="F204" s="99"/>
      <c r="G204" s="35"/>
    </row>
    <row r="205" spans="1:7" ht="29.45" hidden="1" customHeight="1" x14ac:dyDescent="0.2">
      <c r="A205" s="100"/>
      <c r="B205" s="100"/>
      <c r="C205" s="100"/>
      <c r="D205" s="100"/>
      <c r="E205" s="100"/>
      <c r="F205" s="100"/>
      <c r="G205" s="35"/>
    </row>
    <row r="206" spans="1:7" ht="43.15" hidden="1" customHeight="1" x14ac:dyDescent="0.2">
      <c r="A206" s="29" t="s">
        <v>486</v>
      </c>
      <c r="B206" s="32" t="s">
        <v>97</v>
      </c>
      <c r="C206" s="33" t="s">
        <v>0</v>
      </c>
      <c r="D206" s="34" t="s">
        <v>58</v>
      </c>
      <c r="E206" s="35" t="s">
        <v>487</v>
      </c>
      <c r="F206" s="33"/>
      <c r="G206" s="35">
        <f>G207</f>
        <v>0</v>
      </c>
    </row>
    <row r="207" spans="1:7" ht="33" hidden="1" customHeight="1" x14ac:dyDescent="0.2">
      <c r="A207" s="30" t="s">
        <v>392</v>
      </c>
      <c r="B207" s="32" t="s">
        <v>97</v>
      </c>
      <c r="C207" s="33" t="s">
        <v>0</v>
      </c>
      <c r="D207" s="34" t="s">
        <v>58</v>
      </c>
      <c r="E207" s="36" t="s">
        <v>488</v>
      </c>
      <c r="F207" s="33"/>
      <c r="G207" s="35">
        <f>G208</f>
        <v>0</v>
      </c>
    </row>
    <row r="208" spans="1:7" ht="42" hidden="1" customHeight="1" x14ac:dyDescent="0.2">
      <c r="A208" s="31" t="s">
        <v>359</v>
      </c>
      <c r="B208" s="32" t="s">
        <v>97</v>
      </c>
      <c r="C208" s="33" t="s">
        <v>0</v>
      </c>
      <c r="D208" s="34" t="s">
        <v>58</v>
      </c>
      <c r="E208" s="36" t="s">
        <v>488</v>
      </c>
      <c r="F208" s="33">
        <v>200</v>
      </c>
      <c r="G208" s="35">
        <f>G209</f>
        <v>0</v>
      </c>
    </row>
    <row r="209" spans="1:7" ht="49.9" hidden="1" customHeight="1" x14ac:dyDescent="0.2">
      <c r="A209" s="31" t="s">
        <v>360</v>
      </c>
      <c r="B209" s="32" t="s">
        <v>97</v>
      </c>
      <c r="C209" s="33" t="s">
        <v>0</v>
      </c>
      <c r="D209" s="34" t="s">
        <v>58</v>
      </c>
      <c r="E209" s="36" t="s">
        <v>488</v>
      </c>
      <c r="F209" s="33">
        <v>240</v>
      </c>
      <c r="G209" s="35"/>
    </row>
    <row r="210" spans="1:7" ht="29.45" hidden="1" customHeight="1" x14ac:dyDescent="0.2">
      <c r="A210" s="31"/>
      <c r="B210" s="32"/>
      <c r="C210" s="69"/>
      <c r="D210" s="69"/>
      <c r="E210" s="71"/>
      <c r="F210" s="71"/>
      <c r="G210" s="35"/>
    </row>
    <row r="211" spans="1:7" ht="29.45" hidden="1" customHeight="1" x14ac:dyDescent="0.2">
      <c r="A211" s="31"/>
      <c r="B211" s="32"/>
      <c r="C211" s="69"/>
      <c r="D211" s="69"/>
      <c r="E211" s="71"/>
      <c r="F211" s="71"/>
      <c r="G211" s="35"/>
    </row>
    <row r="212" spans="1:7" ht="67.900000000000006" customHeight="1" x14ac:dyDescent="0.2">
      <c r="A212" s="29" t="s">
        <v>249</v>
      </c>
      <c r="B212" s="32" t="s">
        <v>97</v>
      </c>
      <c r="C212" s="94" t="s">
        <v>0</v>
      </c>
      <c r="D212" s="94" t="s">
        <v>17</v>
      </c>
      <c r="E212" s="35" t="s">
        <v>125</v>
      </c>
      <c r="F212" s="71"/>
      <c r="G212" s="35">
        <v>50</v>
      </c>
    </row>
    <row r="213" spans="1:7" ht="34.15" customHeight="1" x14ac:dyDescent="0.2">
      <c r="A213" s="101" t="s">
        <v>392</v>
      </c>
      <c r="B213" s="32" t="s">
        <v>97</v>
      </c>
      <c r="C213" s="94" t="s">
        <v>0</v>
      </c>
      <c r="D213" s="94" t="s">
        <v>58</v>
      </c>
      <c r="E213" s="35" t="s">
        <v>124</v>
      </c>
      <c r="F213" s="71"/>
      <c r="G213" s="35">
        <v>50</v>
      </c>
    </row>
    <row r="214" spans="1:7" ht="46.15" customHeight="1" x14ac:dyDescent="0.2">
      <c r="A214" s="31" t="s">
        <v>359</v>
      </c>
      <c r="B214" s="32" t="s">
        <v>97</v>
      </c>
      <c r="C214" s="94" t="s">
        <v>0</v>
      </c>
      <c r="D214" s="94" t="s">
        <v>58</v>
      </c>
      <c r="E214" s="35" t="s">
        <v>124</v>
      </c>
      <c r="F214" s="71">
        <v>200</v>
      </c>
      <c r="G214" s="35">
        <v>50</v>
      </c>
    </row>
    <row r="215" spans="1:7" ht="48" customHeight="1" x14ac:dyDescent="0.2">
      <c r="A215" s="29" t="s">
        <v>486</v>
      </c>
      <c r="B215" s="32" t="s">
        <v>97</v>
      </c>
      <c r="C215" s="33" t="s">
        <v>0</v>
      </c>
      <c r="D215" s="34" t="s">
        <v>58</v>
      </c>
      <c r="E215" s="35" t="s">
        <v>487</v>
      </c>
      <c r="F215" s="33"/>
      <c r="G215" s="35">
        <f>G216</f>
        <v>2124</v>
      </c>
    </row>
    <row r="216" spans="1:7" ht="29.45" customHeight="1" x14ac:dyDescent="0.2">
      <c r="A216" s="30" t="s">
        <v>392</v>
      </c>
      <c r="B216" s="32" t="s">
        <v>97</v>
      </c>
      <c r="C216" s="33" t="s">
        <v>0</v>
      </c>
      <c r="D216" s="34" t="s">
        <v>58</v>
      </c>
      <c r="E216" s="36" t="s">
        <v>488</v>
      </c>
      <c r="F216" s="33"/>
      <c r="G216" s="35">
        <f>G217</f>
        <v>2124</v>
      </c>
    </row>
    <row r="217" spans="1:7" ht="29.45" customHeight="1" x14ac:dyDescent="0.2">
      <c r="A217" s="31" t="s">
        <v>359</v>
      </c>
      <c r="B217" s="32" t="s">
        <v>97</v>
      </c>
      <c r="C217" s="33" t="s">
        <v>0</v>
      </c>
      <c r="D217" s="34" t="s">
        <v>58</v>
      </c>
      <c r="E217" s="36" t="s">
        <v>488</v>
      </c>
      <c r="F217" s="33">
        <v>200</v>
      </c>
      <c r="G217" s="35">
        <f>G218</f>
        <v>2124</v>
      </c>
    </row>
    <row r="218" spans="1:7" ht="29.45" customHeight="1" x14ac:dyDescent="0.2">
      <c r="A218" s="31" t="s">
        <v>360</v>
      </c>
      <c r="B218" s="32" t="s">
        <v>97</v>
      </c>
      <c r="C218" s="33" t="s">
        <v>0</v>
      </c>
      <c r="D218" s="34" t="s">
        <v>58</v>
      </c>
      <c r="E218" s="36" t="s">
        <v>488</v>
      </c>
      <c r="F218" s="33">
        <v>240</v>
      </c>
      <c r="G218" s="35">
        <f>420+219+760+720+5</f>
        <v>2124</v>
      </c>
    </row>
    <row r="219" spans="1:7" ht="29.45" customHeight="1" x14ac:dyDescent="0.2">
      <c r="A219" s="53" t="s">
        <v>760</v>
      </c>
      <c r="B219" s="32" t="s">
        <v>97</v>
      </c>
      <c r="C219" s="40" t="s">
        <v>0</v>
      </c>
      <c r="D219" s="55" t="s">
        <v>58</v>
      </c>
      <c r="E219" s="56" t="s">
        <v>761</v>
      </c>
      <c r="F219" s="57"/>
      <c r="G219" s="35">
        <f>G220</f>
        <v>300</v>
      </c>
    </row>
    <row r="220" spans="1:7" ht="29.45" customHeight="1" x14ac:dyDescent="0.2">
      <c r="A220" s="53" t="s">
        <v>392</v>
      </c>
      <c r="B220" s="32" t="s">
        <v>97</v>
      </c>
      <c r="C220" s="55" t="s">
        <v>0</v>
      </c>
      <c r="D220" s="58" t="s">
        <v>58</v>
      </c>
      <c r="E220" s="56" t="s">
        <v>762</v>
      </c>
      <c r="F220" s="40"/>
      <c r="G220" s="35">
        <f>G221</f>
        <v>300</v>
      </c>
    </row>
    <row r="221" spans="1:7" ht="29.45" customHeight="1" x14ac:dyDescent="0.2">
      <c r="A221" s="53" t="s">
        <v>359</v>
      </c>
      <c r="B221" s="32" t="s">
        <v>97</v>
      </c>
      <c r="C221" s="55" t="s">
        <v>0</v>
      </c>
      <c r="D221" s="58" t="s">
        <v>58</v>
      </c>
      <c r="E221" s="56" t="s">
        <v>762</v>
      </c>
      <c r="F221" s="40">
        <v>200</v>
      </c>
      <c r="G221" s="35">
        <f>G222</f>
        <v>300</v>
      </c>
    </row>
    <row r="222" spans="1:7" ht="29.45" customHeight="1" x14ac:dyDescent="0.2">
      <c r="A222" s="54" t="s">
        <v>360</v>
      </c>
      <c r="B222" s="32" t="s">
        <v>97</v>
      </c>
      <c r="C222" s="42" t="s">
        <v>0</v>
      </c>
      <c r="D222" s="59" t="s">
        <v>58</v>
      </c>
      <c r="E222" s="60" t="s">
        <v>762</v>
      </c>
      <c r="F222" s="61">
        <v>240</v>
      </c>
      <c r="G222" s="35">
        <v>300</v>
      </c>
    </row>
    <row r="223" spans="1:7" ht="29.45" hidden="1" customHeight="1" x14ac:dyDescent="0.2">
      <c r="A223" s="31"/>
      <c r="B223" s="32"/>
      <c r="C223" s="33"/>
      <c r="D223" s="34"/>
      <c r="E223" s="36"/>
      <c r="F223" s="33"/>
      <c r="G223" s="35"/>
    </row>
    <row r="224" spans="1:7" ht="29.45" hidden="1" customHeight="1" x14ac:dyDescent="0.2">
      <c r="A224" s="31"/>
      <c r="B224" s="32"/>
      <c r="C224" s="33"/>
      <c r="D224" s="34"/>
      <c r="E224" s="36"/>
      <c r="F224" s="33"/>
      <c r="G224" s="35"/>
    </row>
    <row r="225" spans="1:7" ht="29.45" hidden="1" customHeight="1" x14ac:dyDescent="0.2">
      <c r="A225" s="31"/>
      <c r="B225" s="32"/>
      <c r="C225" s="33"/>
      <c r="D225" s="34"/>
      <c r="E225" s="36"/>
      <c r="F225" s="33"/>
      <c r="G225" s="35"/>
    </row>
    <row r="226" spans="1:7" ht="29.45" hidden="1" customHeight="1" x14ac:dyDescent="0.2">
      <c r="A226" s="31"/>
      <c r="B226" s="32"/>
      <c r="C226" s="33"/>
      <c r="D226" s="34"/>
      <c r="E226" s="36"/>
      <c r="F226" s="33"/>
      <c r="G226" s="35"/>
    </row>
    <row r="227" spans="1:7" ht="29.45" hidden="1" customHeight="1" x14ac:dyDescent="0.2">
      <c r="A227" s="31"/>
      <c r="B227" s="32"/>
      <c r="C227" s="33"/>
      <c r="D227" s="34"/>
      <c r="E227" s="36"/>
      <c r="F227" s="33"/>
      <c r="G227" s="35"/>
    </row>
    <row r="228" spans="1:7" ht="33" hidden="1" customHeight="1" x14ac:dyDescent="0.2">
      <c r="A228" s="29"/>
      <c r="B228" s="32"/>
      <c r="C228" s="33"/>
      <c r="D228" s="34"/>
      <c r="E228" s="34"/>
      <c r="F228" s="71"/>
      <c r="G228" s="35"/>
    </row>
    <row r="229" spans="1:7" ht="29.45" hidden="1" customHeight="1" x14ac:dyDescent="0.2">
      <c r="A229" s="31"/>
      <c r="B229" s="32"/>
      <c r="C229" s="33"/>
      <c r="D229" s="34"/>
      <c r="E229" s="34"/>
      <c r="F229" s="71"/>
      <c r="G229" s="35"/>
    </row>
    <row r="230" spans="1:7" ht="29.45" hidden="1" customHeight="1" x14ac:dyDescent="0.2">
      <c r="A230" s="31"/>
      <c r="B230" s="32"/>
      <c r="C230" s="33"/>
      <c r="D230" s="34"/>
      <c r="E230" s="34"/>
      <c r="F230" s="71"/>
      <c r="G230" s="35"/>
    </row>
    <row r="231" spans="1:7" ht="29.45" hidden="1" customHeight="1" x14ac:dyDescent="0.2">
      <c r="A231" s="31"/>
      <c r="B231" s="32"/>
      <c r="C231" s="69"/>
      <c r="D231" s="69"/>
      <c r="E231" s="71"/>
      <c r="F231" s="71"/>
      <c r="G231" s="35"/>
    </row>
    <row r="232" spans="1:7" ht="40.9" customHeight="1" x14ac:dyDescent="0.2">
      <c r="A232" s="68" t="s">
        <v>48</v>
      </c>
      <c r="B232" s="32" t="s">
        <v>97</v>
      </c>
      <c r="C232" s="69" t="s">
        <v>12</v>
      </c>
      <c r="D232" s="69" t="s">
        <v>17</v>
      </c>
      <c r="E232" s="69"/>
      <c r="F232" s="71"/>
      <c r="G232" s="35">
        <f>G233+G251</f>
        <v>790</v>
      </c>
    </row>
    <row r="233" spans="1:7" ht="54" customHeight="1" x14ac:dyDescent="0.2">
      <c r="A233" s="108" t="s">
        <v>632</v>
      </c>
      <c r="B233" s="32" t="s">
        <v>97</v>
      </c>
      <c r="C233" s="69" t="s">
        <v>12</v>
      </c>
      <c r="D233" s="69" t="s">
        <v>36</v>
      </c>
      <c r="E233" s="35"/>
      <c r="F233" s="71"/>
      <c r="G233" s="35">
        <f t="shared" ref="G233:G241" si="0">G234</f>
        <v>330</v>
      </c>
    </row>
    <row r="234" spans="1:7" ht="80.45" customHeight="1" x14ac:dyDescent="0.2">
      <c r="A234" s="119" t="s">
        <v>725</v>
      </c>
      <c r="B234" s="32" t="s">
        <v>97</v>
      </c>
      <c r="C234" s="69" t="s">
        <v>12</v>
      </c>
      <c r="D234" s="69" t="s">
        <v>36</v>
      </c>
      <c r="E234" s="35" t="s">
        <v>258</v>
      </c>
      <c r="F234" s="71"/>
      <c r="G234" s="35">
        <f t="shared" si="0"/>
        <v>330</v>
      </c>
    </row>
    <row r="235" spans="1:7" ht="43.9" customHeight="1" x14ac:dyDescent="0.2">
      <c r="A235" s="29" t="s">
        <v>741</v>
      </c>
      <c r="B235" s="32" t="s">
        <v>97</v>
      </c>
      <c r="C235" s="69" t="s">
        <v>12</v>
      </c>
      <c r="D235" s="69" t="s">
        <v>36</v>
      </c>
      <c r="E235" s="35" t="s">
        <v>656</v>
      </c>
      <c r="F235" s="71"/>
      <c r="G235" s="35">
        <f>G236+G240</f>
        <v>330</v>
      </c>
    </row>
    <row r="236" spans="1:7" ht="31.9" customHeight="1" x14ac:dyDescent="0.2">
      <c r="A236" s="30" t="s">
        <v>784</v>
      </c>
      <c r="B236" s="32" t="s">
        <v>97</v>
      </c>
      <c r="C236" s="69" t="s">
        <v>12</v>
      </c>
      <c r="D236" s="69" t="s">
        <v>36</v>
      </c>
      <c r="E236" s="35" t="s">
        <v>785</v>
      </c>
      <c r="F236" s="71"/>
      <c r="G236" s="35">
        <f>G237</f>
        <v>131</v>
      </c>
    </row>
    <row r="237" spans="1:7" ht="42.6" customHeight="1" x14ac:dyDescent="0.2">
      <c r="A237" s="83" t="s">
        <v>359</v>
      </c>
      <c r="B237" s="32" t="s">
        <v>97</v>
      </c>
      <c r="C237" s="69" t="s">
        <v>12</v>
      </c>
      <c r="D237" s="69" t="s">
        <v>36</v>
      </c>
      <c r="E237" s="35" t="s">
        <v>785</v>
      </c>
      <c r="F237" s="71">
        <v>200</v>
      </c>
      <c r="G237" s="35">
        <f>G238</f>
        <v>131</v>
      </c>
    </row>
    <row r="238" spans="1:7" ht="41.45" customHeight="1" x14ac:dyDescent="0.2">
      <c r="A238" s="54" t="s">
        <v>360</v>
      </c>
      <c r="B238" s="32" t="s">
        <v>97</v>
      </c>
      <c r="C238" s="69" t="s">
        <v>12</v>
      </c>
      <c r="D238" s="69" t="s">
        <v>36</v>
      </c>
      <c r="E238" s="35" t="s">
        <v>785</v>
      </c>
      <c r="F238" s="71">
        <v>240</v>
      </c>
      <c r="G238" s="35">
        <v>131</v>
      </c>
    </row>
    <row r="239" spans="1:7" ht="0.6" hidden="1" customHeight="1" x14ac:dyDescent="0.2">
      <c r="A239" s="29"/>
      <c r="B239" s="32"/>
      <c r="C239" s="69"/>
      <c r="D239" s="69"/>
      <c r="E239" s="35"/>
      <c r="F239" s="71"/>
      <c r="G239" s="35"/>
    </row>
    <row r="240" spans="1:7" ht="42.6" customHeight="1" x14ac:dyDescent="0.2">
      <c r="A240" s="29" t="s">
        <v>742</v>
      </c>
      <c r="B240" s="32" t="s">
        <v>97</v>
      </c>
      <c r="C240" s="69" t="s">
        <v>12</v>
      </c>
      <c r="D240" s="69" t="s">
        <v>36</v>
      </c>
      <c r="E240" s="35" t="s">
        <v>657</v>
      </c>
      <c r="F240" s="71"/>
      <c r="G240" s="35">
        <f t="shared" si="0"/>
        <v>199</v>
      </c>
    </row>
    <row r="241" spans="1:7" ht="42.6" customHeight="1" x14ac:dyDescent="0.2">
      <c r="A241" s="83" t="s">
        <v>359</v>
      </c>
      <c r="B241" s="32" t="s">
        <v>97</v>
      </c>
      <c r="C241" s="69" t="s">
        <v>12</v>
      </c>
      <c r="D241" s="69" t="s">
        <v>36</v>
      </c>
      <c r="E241" s="35" t="s">
        <v>657</v>
      </c>
      <c r="F241" s="71">
        <v>200</v>
      </c>
      <c r="G241" s="35">
        <f t="shared" si="0"/>
        <v>199</v>
      </c>
    </row>
    <row r="242" spans="1:7" ht="44.45" customHeight="1" x14ac:dyDescent="0.2">
      <c r="A242" s="54" t="s">
        <v>360</v>
      </c>
      <c r="B242" s="32" t="s">
        <v>97</v>
      </c>
      <c r="C242" s="69" t="s">
        <v>12</v>
      </c>
      <c r="D242" s="69" t="s">
        <v>36</v>
      </c>
      <c r="E242" s="35" t="s">
        <v>657</v>
      </c>
      <c r="F242" s="71">
        <v>240</v>
      </c>
      <c r="G242" s="35">
        <f>45+154</f>
        <v>199</v>
      </c>
    </row>
    <row r="243" spans="1:7" ht="44.45" hidden="1" customHeight="1" x14ac:dyDescent="0.2">
      <c r="A243" s="111" t="s">
        <v>25</v>
      </c>
      <c r="B243" s="32"/>
      <c r="C243" s="69"/>
      <c r="D243" s="69"/>
      <c r="E243" s="35"/>
      <c r="F243" s="71"/>
      <c r="G243" s="35"/>
    </row>
    <row r="244" spans="1:7" ht="44.45" hidden="1" customHeight="1" x14ac:dyDescent="0.2">
      <c r="A244" s="31"/>
      <c r="B244" s="32"/>
      <c r="C244" s="69"/>
      <c r="D244" s="69"/>
      <c r="E244" s="35"/>
      <c r="F244" s="71"/>
      <c r="G244" s="35"/>
    </row>
    <row r="245" spans="1:7" ht="44.45" hidden="1" customHeight="1" x14ac:dyDescent="0.2">
      <c r="A245" s="31"/>
      <c r="B245" s="32"/>
      <c r="C245" s="69"/>
      <c r="D245" s="69"/>
      <c r="E245" s="35"/>
      <c r="F245" s="71"/>
      <c r="G245" s="35"/>
    </row>
    <row r="246" spans="1:7" ht="44.45" hidden="1" customHeight="1" x14ac:dyDescent="0.2">
      <c r="A246" s="31"/>
      <c r="B246" s="32"/>
      <c r="C246" s="69"/>
      <c r="D246" s="69"/>
      <c r="E246" s="35"/>
      <c r="F246" s="71"/>
      <c r="G246" s="35"/>
    </row>
    <row r="247" spans="1:7" ht="44.45" hidden="1" customHeight="1" x14ac:dyDescent="0.2">
      <c r="A247" s="31"/>
      <c r="B247" s="32"/>
      <c r="C247" s="69"/>
      <c r="D247" s="69"/>
      <c r="E247" s="35"/>
      <c r="F247" s="71"/>
      <c r="G247" s="35"/>
    </row>
    <row r="248" spans="1:7" ht="44.45" hidden="1" customHeight="1" x14ac:dyDescent="0.2">
      <c r="A248" s="31"/>
      <c r="B248" s="32"/>
      <c r="C248" s="69"/>
      <c r="D248" s="69"/>
      <c r="E248" s="35"/>
      <c r="F248" s="71"/>
      <c r="G248" s="35"/>
    </row>
    <row r="249" spans="1:7" ht="44.45" hidden="1" customHeight="1" x14ac:dyDescent="0.2">
      <c r="A249" s="31"/>
      <c r="B249" s="32"/>
      <c r="C249" s="69"/>
      <c r="D249" s="69"/>
      <c r="E249" s="35"/>
      <c r="F249" s="71"/>
      <c r="G249" s="35"/>
    </row>
    <row r="250" spans="1:7" ht="44.45" hidden="1" customHeight="1" x14ac:dyDescent="0.2">
      <c r="A250" s="31"/>
      <c r="B250" s="32"/>
      <c r="C250" s="69"/>
      <c r="D250" s="69"/>
      <c r="E250" s="35"/>
      <c r="F250" s="71"/>
      <c r="G250" s="35"/>
    </row>
    <row r="251" spans="1:7" ht="44.45" customHeight="1" x14ac:dyDescent="0.2">
      <c r="A251" s="271" t="s">
        <v>48</v>
      </c>
      <c r="B251" s="39" t="s">
        <v>97</v>
      </c>
      <c r="C251" s="32" t="s">
        <v>12</v>
      </c>
      <c r="D251" s="32" t="s">
        <v>17</v>
      </c>
      <c r="E251" s="272"/>
      <c r="F251" s="71"/>
      <c r="G251" s="35">
        <f t="shared" ref="G251:G256" si="1">G252</f>
        <v>460</v>
      </c>
    </row>
    <row r="252" spans="1:7" ht="44.45" customHeight="1" x14ac:dyDescent="0.2">
      <c r="A252" s="271" t="s">
        <v>60</v>
      </c>
      <c r="B252" s="39" t="s">
        <v>97</v>
      </c>
      <c r="C252" s="33" t="s">
        <v>12</v>
      </c>
      <c r="D252" s="33" t="s">
        <v>26</v>
      </c>
      <c r="E252" s="100"/>
      <c r="F252" s="71"/>
      <c r="G252" s="35">
        <f t="shared" si="1"/>
        <v>460</v>
      </c>
    </row>
    <row r="253" spans="1:7" ht="44.45" customHeight="1" x14ac:dyDescent="0.2">
      <c r="A253" s="273" t="s">
        <v>515</v>
      </c>
      <c r="B253" s="39" t="s">
        <v>97</v>
      </c>
      <c r="C253" s="33" t="s">
        <v>12</v>
      </c>
      <c r="D253" s="33" t="s">
        <v>26</v>
      </c>
      <c r="E253" s="274" t="s">
        <v>238</v>
      </c>
      <c r="F253" s="71"/>
      <c r="G253" s="35">
        <f t="shared" si="1"/>
        <v>460</v>
      </c>
    </row>
    <row r="254" spans="1:7" ht="112.5" customHeight="1" x14ac:dyDescent="0.2">
      <c r="A254" s="175" t="s">
        <v>820</v>
      </c>
      <c r="B254" s="39" t="s">
        <v>97</v>
      </c>
      <c r="C254" s="33" t="s">
        <v>12</v>
      </c>
      <c r="D254" s="33" t="s">
        <v>26</v>
      </c>
      <c r="E254" s="274" t="s">
        <v>821</v>
      </c>
      <c r="F254" s="71"/>
      <c r="G254" s="35">
        <f t="shared" si="1"/>
        <v>460</v>
      </c>
    </row>
    <row r="255" spans="1:7" ht="66" customHeight="1" x14ac:dyDescent="0.2">
      <c r="A255" s="275" t="s">
        <v>822</v>
      </c>
      <c r="B255" s="39" t="s">
        <v>97</v>
      </c>
      <c r="C255" s="33" t="s">
        <v>12</v>
      </c>
      <c r="D255" s="33" t="s">
        <v>26</v>
      </c>
      <c r="E255" s="274" t="s">
        <v>823</v>
      </c>
      <c r="F255" s="71"/>
      <c r="G255" s="35">
        <f t="shared" si="1"/>
        <v>460</v>
      </c>
    </row>
    <row r="256" spans="1:7" ht="44.45" customHeight="1" x14ac:dyDescent="0.2">
      <c r="A256" s="137" t="s">
        <v>359</v>
      </c>
      <c r="B256" s="39" t="s">
        <v>97</v>
      </c>
      <c r="C256" s="33" t="s">
        <v>12</v>
      </c>
      <c r="D256" s="33" t="s">
        <v>26</v>
      </c>
      <c r="E256" s="276" t="s">
        <v>823</v>
      </c>
      <c r="F256" s="71">
        <v>200</v>
      </c>
      <c r="G256" s="35">
        <f t="shared" si="1"/>
        <v>460</v>
      </c>
    </row>
    <row r="257" spans="1:7" ht="44.45" customHeight="1" x14ac:dyDescent="0.2">
      <c r="A257" s="138" t="s">
        <v>360</v>
      </c>
      <c r="B257" s="39" t="s">
        <v>97</v>
      </c>
      <c r="C257" s="33" t="s">
        <v>12</v>
      </c>
      <c r="D257" s="33" t="s">
        <v>26</v>
      </c>
      <c r="E257" s="276" t="s">
        <v>823</v>
      </c>
      <c r="F257" s="71">
        <v>240</v>
      </c>
      <c r="G257" s="35">
        <v>460</v>
      </c>
    </row>
    <row r="258" spans="1:7" ht="44.45" hidden="1" customHeight="1" x14ac:dyDescent="0.2">
      <c r="A258" s="31"/>
      <c r="B258" s="32"/>
      <c r="C258" s="69"/>
      <c r="D258" s="69"/>
      <c r="E258" s="35"/>
      <c r="F258" s="71"/>
      <c r="G258" s="35"/>
    </row>
    <row r="259" spans="1:7" ht="44.45" hidden="1" customHeight="1" x14ac:dyDescent="0.2">
      <c r="A259" s="31"/>
      <c r="B259" s="32"/>
      <c r="C259" s="69"/>
      <c r="D259" s="69"/>
      <c r="E259" s="35"/>
      <c r="F259" s="71"/>
      <c r="G259" s="35"/>
    </row>
    <row r="260" spans="1:7" ht="44.45" hidden="1" customHeight="1" x14ac:dyDescent="0.2">
      <c r="A260" s="31"/>
      <c r="B260" s="32"/>
      <c r="C260" s="69"/>
      <c r="D260" s="69"/>
      <c r="E260" s="35"/>
      <c r="F260" s="71"/>
      <c r="G260" s="35"/>
    </row>
    <row r="261" spans="1:7" ht="44.45" hidden="1" customHeight="1" x14ac:dyDescent="0.2">
      <c r="A261" s="31"/>
      <c r="B261" s="32"/>
      <c r="C261" s="69"/>
      <c r="D261" s="69"/>
      <c r="E261" s="35"/>
      <c r="F261" s="71"/>
      <c r="G261" s="35"/>
    </row>
    <row r="262" spans="1:7" ht="23.45" customHeight="1" x14ac:dyDescent="0.2">
      <c r="A262" s="68" t="s">
        <v>45</v>
      </c>
      <c r="B262" s="32" t="s">
        <v>97</v>
      </c>
      <c r="C262" s="51" t="s">
        <v>2</v>
      </c>
      <c r="D262" s="51" t="s">
        <v>17</v>
      </c>
      <c r="E262" s="35"/>
      <c r="F262" s="71"/>
      <c r="G262" s="103">
        <f>G263+G282+G290+G328+G346+G372</f>
        <v>471136</v>
      </c>
    </row>
    <row r="263" spans="1:7" ht="22.15" customHeight="1" x14ac:dyDescent="0.2">
      <c r="A263" s="68" t="s">
        <v>439</v>
      </c>
      <c r="B263" s="32" t="s">
        <v>97</v>
      </c>
      <c r="C263" s="51" t="s">
        <v>2</v>
      </c>
      <c r="D263" s="51" t="s">
        <v>3</v>
      </c>
      <c r="E263" s="35"/>
      <c r="F263" s="71"/>
      <c r="G263" s="103">
        <f>G264</f>
        <v>2500</v>
      </c>
    </row>
    <row r="264" spans="1:7" ht="71.45" customHeight="1" x14ac:dyDescent="0.2">
      <c r="A264" s="127" t="s">
        <v>702</v>
      </c>
      <c r="B264" s="32" t="s">
        <v>97</v>
      </c>
      <c r="C264" s="33" t="s">
        <v>2</v>
      </c>
      <c r="D264" s="51" t="s">
        <v>3</v>
      </c>
      <c r="E264" s="33" t="s">
        <v>262</v>
      </c>
      <c r="F264" s="33"/>
      <c r="G264" s="103">
        <f>G265</f>
        <v>2500</v>
      </c>
    </row>
    <row r="265" spans="1:7" ht="53.25" customHeight="1" x14ac:dyDescent="0.2">
      <c r="A265" s="47" t="s">
        <v>380</v>
      </c>
      <c r="B265" s="32" t="s">
        <v>97</v>
      </c>
      <c r="C265" s="33" t="s">
        <v>2</v>
      </c>
      <c r="D265" s="51" t="s">
        <v>3</v>
      </c>
      <c r="E265" s="33" t="s">
        <v>449</v>
      </c>
      <c r="F265" s="33"/>
      <c r="G265" s="103">
        <f>G266</f>
        <v>2500</v>
      </c>
    </row>
    <row r="266" spans="1:7" ht="28.9" customHeight="1" x14ac:dyDescent="0.2">
      <c r="A266" s="47" t="s">
        <v>423</v>
      </c>
      <c r="B266" s="32" t="s">
        <v>97</v>
      </c>
      <c r="C266" s="33" t="s">
        <v>2</v>
      </c>
      <c r="D266" s="51" t="s">
        <v>3</v>
      </c>
      <c r="E266" s="33" t="s">
        <v>448</v>
      </c>
      <c r="F266" s="33"/>
      <c r="G266" s="103">
        <f>G267</f>
        <v>2500</v>
      </c>
    </row>
    <row r="267" spans="1:7" ht="41.25" customHeight="1" x14ac:dyDescent="0.2">
      <c r="A267" s="83" t="s">
        <v>359</v>
      </c>
      <c r="B267" s="32" t="s">
        <v>97</v>
      </c>
      <c r="C267" s="33" t="s">
        <v>2</v>
      </c>
      <c r="D267" s="51" t="s">
        <v>3</v>
      </c>
      <c r="E267" s="33" t="s">
        <v>448</v>
      </c>
      <c r="F267" s="33">
        <v>200</v>
      </c>
      <c r="G267" s="103">
        <f>G268</f>
        <v>2500</v>
      </c>
    </row>
    <row r="268" spans="1:7" ht="46.15" customHeight="1" x14ac:dyDescent="0.2">
      <c r="A268" s="83" t="s">
        <v>360</v>
      </c>
      <c r="B268" s="32" t="s">
        <v>97</v>
      </c>
      <c r="C268" s="33" t="s">
        <v>2</v>
      </c>
      <c r="D268" s="51" t="s">
        <v>3</v>
      </c>
      <c r="E268" s="33" t="s">
        <v>448</v>
      </c>
      <c r="F268" s="33">
        <v>240</v>
      </c>
      <c r="G268" s="103">
        <v>2500</v>
      </c>
    </row>
    <row r="269" spans="1:7" ht="15.6" hidden="1" customHeight="1" x14ac:dyDescent="0.2">
      <c r="A269" s="68"/>
      <c r="B269" s="32"/>
      <c r="C269" s="51"/>
      <c r="D269" s="51"/>
      <c r="E269" s="35"/>
      <c r="F269" s="71"/>
      <c r="G269" s="103"/>
    </row>
    <row r="270" spans="1:7" ht="17.45" hidden="1" customHeight="1" x14ac:dyDescent="0.2">
      <c r="A270" s="68" t="s">
        <v>98</v>
      </c>
      <c r="B270" s="32" t="s">
        <v>97</v>
      </c>
      <c r="C270" s="51" t="s">
        <v>2</v>
      </c>
      <c r="D270" s="51" t="s">
        <v>99</v>
      </c>
      <c r="E270" s="35"/>
      <c r="F270" s="71"/>
      <c r="G270" s="103">
        <f>G274</f>
        <v>0</v>
      </c>
    </row>
    <row r="271" spans="1:7" ht="38.25" hidden="1" x14ac:dyDescent="0.2">
      <c r="A271" s="118" t="s">
        <v>324</v>
      </c>
      <c r="B271" s="32" t="s">
        <v>97</v>
      </c>
      <c r="C271" s="51" t="s">
        <v>2</v>
      </c>
      <c r="D271" s="51" t="s">
        <v>99</v>
      </c>
      <c r="E271" s="33" t="s">
        <v>262</v>
      </c>
      <c r="F271" s="33"/>
      <c r="G271" s="103">
        <f>G274</f>
        <v>0</v>
      </c>
    </row>
    <row r="272" spans="1:7" ht="25.5" hidden="1" x14ac:dyDescent="0.2">
      <c r="A272" s="47" t="s">
        <v>325</v>
      </c>
      <c r="B272" s="32" t="s">
        <v>97</v>
      </c>
      <c r="C272" s="51" t="s">
        <v>2</v>
      </c>
      <c r="D272" s="51" t="s">
        <v>99</v>
      </c>
      <c r="E272" s="40" t="s">
        <v>261</v>
      </c>
      <c r="F272" s="51"/>
      <c r="G272" s="103">
        <f>G273</f>
        <v>0</v>
      </c>
    </row>
    <row r="273" spans="1:7" ht="66.75" hidden="1" customHeight="1" x14ac:dyDescent="0.2">
      <c r="A273" s="128" t="s">
        <v>377</v>
      </c>
      <c r="B273" s="32" t="s">
        <v>97</v>
      </c>
      <c r="C273" s="33" t="s">
        <v>2</v>
      </c>
      <c r="D273" s="33" t="s">
        <v>99</v>
      </c>
      <c r="E273" s="40" t="s">
        <v>378</v>
      </c>
      <c r="F273" s="33"/>
      <c r="G273" s="103">
        <f>G274</f>
        <v>0</v>
      </c>
    </row>
    <row r="274" spans="1:7" ht="38.25" hidden="1" x14ac:dyDescent="0.2">
      <c r="A274" s="83" t="s">
        <v>359</v>
      </c>
      <c r="B274" s="32" t="s">
        <v>97</v>
      </c>
      <c r="C274" s="33" t="s">
        <v>2</v>
      </c>
      <c r="D274" s="33" t="s">
        <v>99</v>
      </c>
      <c r="E274" s="40" t="s">
        <v>378</v>
      </c>
      <c r="F274" s="33">
        <v>200</v>
      </c>
      <c r="G274" s="103"/>
    </row>
    <row r="275" spans="1:7" ht="41.45" hidden="1" customHeight="1" x14ac:dyDescent="0.2">
      <c r="A275" s="83" t="s">
        <v>360</v>
      </c>
      <c r="B275" s="32" t="s">
        <v>97</v>
      </c>
      <c r="C275" s="33" t="s">
        <v>2</v>
      </c>
      <c r="D275" s="33" t="s">
        <v>99</v>
      </c>
      <c r="E275" s="40" t="s">
        <v>378</v>
      </c>
      <c r="F275" s="33">
        <v>240</v>
      </c>
      <c r="G275" s="103"/>
    </row>
    <row r="276" spans="1:7" hidden="1" x14ac:dyDescent="0.2">
      <c r="A276" s="108" t="s">
        <v>32</v>
      </c>
      <c r="B276" s="32" t="s">
        <v>97</v>
      </c>
      <c r="C276" s="69" t="s">
        <v>2</v>
      </c>
      <c r="D276" s="69" t="s">
        <v>16</v>
      </c>
      <c r="E276" s="35"/>
      <c r="F276" s="71"/>
      <c r="G276" s="35">
        <f>G280</f>
        <v>0</v>
      </c>
    </row>
    <row r="277" spans="1:7" ht="38.25" hidden="1" x14ac:dyDescent="0.2">
      <c r="A277" s="118" t="s">
        <v>324</v>
      </c>
      <c r="B277" s="32" t="s">
        <v>97</v>
      </c>
      <c r="C277" s="51" t="s">
        <v>2</v>
      </c>
      <c r="D277" s="51" t="s">
        <v>16</v>
      </c>
      <c r="E277" s="33" t="s">
        <v>262</v>
      </c>
      <c r="F277" s="33"/>
      <c r="G277" s="63">
        <f>G278</f>
        <v>0</v>
      </c>
    </row>
    <row r="278" spans="1:7" ht="38.25" hidden="1" x14ac:dyDescent="0.2">
      <c r="A278" s="118" t="s">
        <v>330</v>
      </c>
      <c r="B278" s="32" t="s">
        <v>97</v>
      </c>
      <c r="C278" s="51" t="s">
        <v>2</v>
      </c>
      <c r="D278" s="51" t="s">
        <v>16</v>
      </c>
      <c r="E278" s="33" t="s">
        <v>346</v>
      </c>
      <c r="F278" s="33"/>
      <c r="G278" s="63">
        <f>G279</f>
        <v>0</v>
      </c>
    </row>
    <row r="279" spans="1:7" ht="51" hidden="1" x14ac:dyDescent="0.2">
      <c r="A279" s="62" t="s">
        <v>80</v>
      </c>
      <c r="B279" s="32" t="s">
        <v>97</v>
      </c>
      <c r="C279" s="33" t="s">
        <v>2</v>
      </c>
      <c r="D279" s="33" t="s">
        <v>16</v>
      </c>
      <c r="E279" s="33" t="s">
        <v>263</v>
      </c>
      <c r="F279" s="33"/>
      <c r="G279" s="63">
        <f>G280</f>
        <v>0</v>
      </c>
    </row>
    <row r="280" spans="1:7" ht="38.25" hidden="1" x14ac:dyDescent="0.2">
      <c r="A280" s="31" t="s">
        <v>359</v>
      </c>
      <c r="B280" s="32" t="s">
        <v>97</v>
      </c>
      <c r="C280" s="33" t="s">
        <v>2</v>
      </c>
      <c r="D280" s="33" t="s">
        <v>16</v>
      </c>
      <c r="E280" s="33" t="s">
        <v>263</v>
      </c>
      <c r="F280" s="33">
        <v>200</v>
      </c>
      <c r="G280" s="63">
        <f>G281</f>
        <v>0</v>
      </c>
    </row>
    <row r="281" spans="1:7" ht="38.25" hidden="1" x14ac:dyDescent="0.2">
      <c r="A281" s="31" t="s">
        <v>360</v>
      </c>
      <c r="B281" s="32" t="s">
        <v>97</v>
      </c>
      <c r="C281" s="33" t="s">
        <v>2</v>
      </c>
      <c r="D281" s="33" t="s">
        <v>16</v>
      </c>
      <c r="E281" s="33" t="s">
        <v>263</v>
      </c>
      <c r="F281" s="33">
        <v>240</v>
      </c>
      <c r="G281" s="63"/>
    </row>
    <row r="282" spans="1:7" ht="21.6" customHeight="1" x14ac:dyDescent="0.2">
      <c r="A282" s="66" t="s">
        <v>567</v>
      </c>
      <c r="B282" s="32" t="s">
        <v>97</v>
      </c>
      <c r="C282" s="33" t="s">
        <v>2</v>
      </c>
      <c r="D282" s="51" t="s">
        <v>28</v>
      </c>
      <c r="E282" s="33"/>
      <c r="F282" s="33"/>
      <c r="G282" s="63">
        <f>G284</f>
        <v>7594</v>
      </c>
    </row>
    <row r="283" spans="1:7" hidden="1" x14ac:dyDescent="0.2">
      <c r="A283" s="118"/>
      <c r="B283" s="32"/>
      <c r="C283" s="33"/>
      <c r="D283" s="33"/>
      <c r="E283" s="33"/>
      <c r="F283" s="33"/>
      <c r="G283" s="63"/>
    </row>
    <row r="284" spans="1:7" ht="42.6" customHeight="1" x14ac:dyDescent="0.2">
      <c r="A284" s="129" t="s">
        <v>731</v>
      </c>
      <c r="B284" s="32" t="s">
        <v>97</v>
      </c>
      <c r="C284" s="33" t="s">
        <v>2</v>
      </c>
      <c r="D284" s="51" t="s">
        <v>28</v>
      </c>
      <c r="E284" s="33" t="s">
        <v>295</v>
      </c>
      <c r="F284" s="33"/>
      <c r="G284" s="63">
        <f>G285</f>
        <v>7594</v>
      </c>
    </row>
    <row r="285" spans="1:7" ht="48" customHeight="1" x14ac:dyDescent="0.2">
      <c r="A285" s="130" t="s">
        <v>703</v>
      </c>
      <c r="B285" s="32" t="s">
        <v>97</v>
      </c>
      <c r="C285" s="33" t="s">
        <v>2</v>
      </c>
      <c r="D285" s="51" t="s">
        <v>28</v>
      </c>
      <c r="E285" s="33" t="s">
        <v>568</v>
      </c>
      <c r="F285" s="33"/>
      <c r="G285" s="63">
        <f>G286+G288</f>
        <v>7594</v>
      </c>
    </row>
    <row r="286" spans="1:7" ht="70.150000000000006" customHeight="1" x14ac:dyDescent="0.2">
      <c r="A286" s="105" t="s">
        <v>96</v>
      </c>
      <c r="B286" s="32" t="s">
        <v>97</v>
      </c>
      <c r="C286" s="33" t="s">
        <v>2</v>
      </c>
      <c r="D286" s="51" t="s">
        <v>28</v>
      </c>
      <c r="E286" s="33" t="s">
        <v>568</v>
      </c>
      <c r="F286" s="33">
        <v>100</v>
      </c>
      <c r="G286" s="63">
        <f>G287</f>
        <v>2348</v>
      </c>
    </row>
    <row r="287" spans="1:7" ht="31.15" customHeight="1" x14ac:dyDescent="0.2">
      <c r="A287" s="105" t="s">
        <v>264</v>
      </c>
      <c r="B287" s="32" t="s">
        <v>97</v>
      </c>
      <c r="C287" s="33" t="s">
        <v>2</v>
      </c>
      <c r="D287" s="51" t="s">
        <v>28</v>
      </c>
      <c r="E287" s="33" t="s">
        <v>568</v>
      </c>
      <c r="F287" s="33">
        <v>110</v>
      </c>
      <c r="G287" s="63">
        <v>2348</v>
      </c>
    </row>
    <row r="288" spans="1:7" ht="42" customHeight="1" x14ac:dyDescent="0.2">
      <c r="A288" s="83" t="s">
        <v>359</v>
      </c>
      <c r="B288" s="32" t="s">
        <v>97</v>
      </c>
      <c r="C288" s="33" t="s">
        <v>2</v>
      </c>
      <c r="D288" s="51" t="s">
        <v>28</v>
      </c>
      <c r="E288" s="33" t="s">
        <v>568</v>
      </c>
      <c r="F288" s="33">
        <v>200</v>
      </c>
      <c r="G288" s="63">
        <f>G289</f>
        <v>5246</v>
      </c>
    </row>
    <row r="289" spans="1:7" ht="43.15" customHeight="1" x14ac:dyDescent="0.2">
      <c r="A289" s="54" t="s">
        <v>360</v>
      </c>
      <c r="B289" s="39" t="s">
        <v>97</v>
      </c>
      <c r="C289" s="85" t="s">
        <v>2</v>
      </c>
      <c r="D289" s="86" t="s">
        <v>28</v>
      </c>
      <c r="E289" s="85" t="s">
        <v>568</v>
      </c>
      <c r="F289" s="85">
        <v>240</v>
      </c>
      <c r="G289" s="131">
        <v>5246</v>
      </c>
    </row>
    <row r="290" spans="1:7" ht="17.45" customHeight="1" x14ac:dyDescent="0.2">
      <c r="A290" s="132" t="s">
        <v>98</v>
      </c>
      <c r="B290" s="39" t="s">
        <v>97</v>
      </c>
      <c r="C290" s="85" t="s">
        <v>2</v>
      </c>
      <c r="D290" s="86" t="s">
        <v>99</v>
      </c>
      <c r="E290" s="33"/>
      <c r="F290" s="33"/>
      <c r="G290" s="63">
        <f>G291</f>
        <v>34431</v>
      </c>
    </row>
    <row r="291" spans="1:7" s="11" customFormat="1" ht="75" customHeight="1" x14ac:dyDescent="0.2">
      <c r="A291" s="127" t="s">
        <v>706</v>
      </c>
      <c r="B291" s="32" t="s">
        <v>97</v>
      </c>
      <c r="C291" s="33" t="s">
        <v>2</v>
      </c>
      <c r="D291" s="51" t="s">
        <v>99</v>
      </c>
      <c r="E291" s="133" t="s">
        <v>262</v>
      </c>
      <c r="F291" s="64"/>
      <c r="G291" s="134">
        <f>G292+G306+G324+G296</f>
        <v>34431</v>
      </c>
    </row>
    <row r="292" spans="1:7" s="11" customFormat="1" ht="33" hidden="1" customHeight="1" x14ac:dyDescent="0.2">
      <c r="A292" s="47" t="s">
        <v>569</v>
      </c>
      <c r="B292" s="80" t="s">
        <v>97</v>
      </c>
      <c r="C292" s="64" t="s">
        <v>2</v>
      </c>
      <c r="D292" s="84" t="s">
        <v>99</v>
      </c>
      <c r="E292" s="40" t="s">
        <v>261</v>
      </c>
      <c r="F292" s="40"/>
      <c r="G292" s="134">
        <f>G293</f>
        <v>0</v>
      </c>
    </row>
    <row r="293" spans="1:7" s="11" customFormat="1" ht="32.450000000000003" hidden="1" customHeight="1" x14ac:dyDescent="0.2">
      <c r="A293" s="47" t="s">
        <v>570</v>
      </c>
      <c r="B293" s="32" t="s">
        <v>97</v>
      </c>
      <c r="C293" s="40" t="s">
        <v>2</v>
      </c>
      <c r="D293" s="87" t="s">
        <v>99</v>
      </c>
      <c r="E293" s="40" t="s">
        <v>378</v>
      </c>
      <c r="F293" s="40"/>
      <c r="G293" s="134">
        <f>G294</f>
        <v>0</v>
      </c>
    </row>
    <row r="294" spans="1:7" s="11" customFormat="1" ht="42.6" hidden="1" customHeight="1" x14ac:dyDescent="0.2">
      <c r="A294" s="83" t="s">
        <v>359</v>
      </c>
      <c r="B294" s="32" t="s">
        <v>97</v>
      </c>
      <c r="C294" s="40" t="s">
        <v>2</v>
      </c>
      <c r="D294" s="87" t="s">
        <v>99</v>
      </c>
      <c r="E294" s="40" t="s">
        <v>378</v>
      </c>
      <c r="F294" s="40">
        <v>200</v>
      </c>
      <c r="G294" s="134">
        <f>G295</f>
        <v>0</v>
      </c>
    </row>
    <row r="295" spans="1:7" s="11" customFormat="1" ht="41.45" hidden="1" customHeight="1" x14ac:dyDescent="0.2">
      <c r="A295" s="54" t="s">
        <v>360</v>
      </c>
      <c r="B295" s="32" t="s">
        <v>97</v>
      </c>
      <c r="C295" s="40" t="s">
        <v>2</v>
      </c>
      <c r="D295" s="87" t="s">
        <v>99</v>
      </c>
      <c r="E295" s="40" t="s">
        <v>378</v>
      </c>
      <c r="F295" s="33">
        <v>240</v>
      </c>
      <c r="G295" s="134"/>
    </row>
    <row r="296" spans="1:7" s="11" customFormat="1" ht="33" customHeight="1" x14ac:dyDescent="0.2">
      <c r="A296" s="78" t="s">
        <v>569</v>
      </c>
      <c r="B296" s="48" t="s">
        <v>97</v>
      </c>
      <c r="C296" s="49" t="s">
        <v>2</v>
      </c>
      <c r="D296" s="50" t="s">
        <v>99</v>
      </c>
      <c r="E296" s="79" t="s">
        <v>261</v>
      </c>
      <c r="F296" s="85"/>
      <c r="G296" s="135">
        <f>G300+G297+G303</f>
        <v>3201</v>
      </c>
    </row>
    <row r="297" spans="1:7" s="11" customFormat="1" ht="34.15" customHeight="1" x14ac:dyDescent="0.2">
      <c r="A297" s="47" t="s">
        <v>786</v>
      </c>
      <c r="B297" s="80" t="s">
        <v>97</v>
      </c>
      <c r="C297" s="64" t="s">
        <v>2</v>
      </c>
      <c r="D297" s="84" t="s">
        <v>99</v>
      </c>
      <c r="E297" s="40" t="s">
        <v>787</v>
      </c>
      <c r="F297" s="40"/>
      <c r="G297" s="63">
        <f>G298</f>
        <v>500</v>
      </c>
    </row>
    <row r="298" spans="1:7" s="11" customFormat="1" ht="48.6" customHeight="1" x14ac:dyDescent="0.2">
      <c r="A298" s="54" t="s">
        <v>359</v>
      </c>
      <c r="B298" s="80" t="s">
        <v>97</v>
      </c>
      <c r="C298" s="64" t="s">
        <v>2</v>
      </c>
      <c r="D298" s="84" t="s">
        <v>99</v>
      </c>
      <c r="E298" s="40" t="s">
        <v>787</v>
      </c>
      <c r="F298" s="40">
        <v>200</v>
      </c>
      <c r="G298" s="63">
        <f>G299</f>
        <v>500</v>
      </c>
    </row>
    <row r="299" spans="1:7" s="11" customFormat="1" ht="47.45" customHeight="1" x14ac:dyDescent="0.2">
      <c r="A299" s="31" t="s">
        <v>360</v>
      </c>
      <c r="B299" s="80" t="s">
        <v>97</v>
      </c>
      <c r="C299" s="64" t="s">
        <v>2</v>
      </c>
      <c r="D299" s="84" t="s">
        <v>99</v>
      </c>
      <c r="E299" s="40" t="s">
        <v>787</v>
      </c>
      <c r="F299" s="33">
        <v>240</v>
      </c>
      <c r="G299" s="63">
        <v>500</v>
      </c>
    </row>
    <row r="300" spans="1:7" s="11" customFormat="1" ht="39.6" customHeight="1" x14ac:dyDescent="0.2">
      <c r="A300" s="136" t="s">
        <v>757</v>
      </c>
      <c r="B300" s="80" t="s">
        <v>97</v>
      </c>
      <c r="C300" s="81" t="s">
        <v>2</v>
      </c>
      <c r="D300" s="82" t="s">
        <v>99</v>
      </c>
      <c r="E300" s="77" t="s">
        <v>758</v>
      </c>
      <c r="F300" s="81"/>
      <c r="G300" s="135">
        <f>G301</f>
        <v>1219</v>
      </c>
    </row>
    <row r="301" spans="1:7" s="11" customFormat="1" ht="41.45" customHeight="1" x14ac:dyDescent="0.2">
      <c r="A301" s="137" t="s">
        <v>359</v>
      </c>
      <c r="B301" s="32" t="s">
        <v>97</v>
      </c>
      <c r="C301" s="33" t="s">
        <v>2</v>
      </c>
      <c r="D301" s="51" t="s">
        <v>99</v>
      </c>
      <c r="E301" s="52" t="s">
        <v>758</v>
      </c>
      <c r="F301" s="33">
        <v>200</v>
      </c>
      <c r="G301" s="63">
        <f>G302</f>
        <v>1219</v>
      </c>
    </row>
    <row r="302" spans="1:7" s="11" customFormat="1" ht="41.45" customHeight="1" x14ac:dyDescent="0.2">
      <c r="A302" s="138" t="s">
        <v>360</v>
      </c>
      <c r="B302" s="39" t="s">
        <v>97</v>
      </c>
      <c r="C302" s="85" t="s">
        <v>2</v>
      </c>
      <c r="D302" s="86" t="s">
        <v>99</v>
      </c>
      <c r="E302" s="52" t="s">
        <v>758</v>
      </c>
      <c r="F302" s="85">
        <v>240</v>
      </c>
      <c r="G302" s="131">
        <v>1219</v>
      </c>
    </row>
    <row r="303" spans="1:7" s="11" customFormat="1" ht="41.45" customHeight="1" x14ac:dyDescent="0.2">
      <c r="A303" s="47" t="s">
        <v>570</v>
      </c>
      <c r="B303" s="32" t="s">
        <v>97</v>
      </c>
      <c r="C303" s="40" t="s">
        <v>2</v>
      </c>
      <c r="D303" s="87" t="s">
        <v>99</v>
      </c>
      <c r="E303" s="40" t="s">
        <v>378</v>
      </c>
      <c r="F303" s="40"/>
      <c r="G303" s="63">
        <f>G304</f>
        <v>1482</v>
      </c>
    </row>
    <row r="304" spans="1:7" s="11" customFormat="1" ht="41.45" customHeight="1" x14ac:dyDescent="0.2">
      <c r="A304" s="83" t="s">
        <v>359</v>
      </c>
      <c r="B304" s="32" t="s">
        <v>97</v>
      </c>
      <c r="C304" s="40" t="s">
        <v>2</v>
      </c>
      <c r="D304" s="87" t="s">
        <v>99</v>
      </c>
      <c r="E304" s="40" t="s">
        <v>378</v>
      </c>
      <c r="F304" s="40">
        <v>200</v>
      </c>
      <c r="G304" s="63">
        <f>G305</f>
        <v>1482</v>
      </c>
    </row>
    <row r="305" spans="1:7" s="11" customFormat="1" ht="41.45" customHeight="1" x14ac:dyDescent="0.2">
      <c r="A305" s="54" t="s">
        <v>360</v>
      </c>
      <c r="B305" s="32" t="s">
        <v>97</v>
      </c>
      <c r="C305" s="40" t="s">
        <v>2</v>
      </c>
      <c r="D305" s="87" t="s">
        <v>99</v>
      </c>
      <c r="E305" s="40" t="s">
        <v>378</v>
      </c>
      <c r="F305" s="33">
        <v>240</v>
      </c>
      <c r="G305" s="63">
        <v>1482</v>
      </c>
    </row>
    <row r="306" spans="1:7" s="11" customFormat="1" ht="53.45" customHeight="1" x14ac:dyDescent="0.2">
      <c r="A306" s="29" t="s">
        <v>633</v>
      </c>
      <c r="B306" s="32" t="s">
        <v>97</v>
      </c>
      <c r="C306" s="33" t="s">
        <v>2</v>
      </c>
      <c r="D306" s="33" t="s">
        <v>99</v>
      </c>
      <c r="E306" s="139" t="s">
        <v>608</v>
      </c>
      <c r="F306" s="33"/>
      <c r="G306" s="63">
        <f>G310+G313+G307</f>
        <v>26230</v>
      </c>
    </row>
    <row r="307" spans="1:7" s="11" customFormat="1" ht="64.150000000000006" customHeight="1" x14ac:dyDescent="0.2">
      <c r="A307" s="29" t="s">
        <v>788</v>
      </c>
      <c r="B307" s="32" t="s">
        <v>97</v>
      </c>
      <c r="C307" s="40" t="s">
        <v>2</v>
      </c>
      <c r="D307" s="40" t="s">
        <v>99</v>
      </c>
      <c r="E307" s="88" t="s">
        <v>789</v>
      </c>
      <c r="F307" s="40"/>
      <c r="G307" s="63">
        <f>G308</f>
        <v>2026</v>
      </c>
    </row>
    <row r="308" spans="1:7" s="11" customFormat="1" ht="56.45" customHeight="1" x14ac:dyDescent="0.2">
      <c r="A308" s="83" t="s">
        <v>359</v>
      </c>
      <c r="B308" s="32" t="s">
        <v>97</v>
      </c>
      <c r="C308" s="40" t="s">
        <v>2</v>
      </c>
      <c r="D308" s="40" t="s">
        <v>99</v>
      </c>
      <c r="E308" s="88" t="s">
        <v>789</v>
      </c>
      <c r="F308" s="40">
        <v>200</v>
      </c>
      <c r="G308" s="63">
        <f>G309</f>
        <v>2026</v>
      </c>
    </row>
    <row r="309" spans="1:7" s="11" customFormat="1" ht="48" customHeight="1" x14ac:dyDescent="0.2">
      <c r="A309" s="83" t="s">
        <v>360</v>
      </c>
      <c r="B309" s="32" t="s">
        <v>97</v>
      </c>
      <c r="C309" s="40" t="s">
        <v>2</v>
      </c>
      <c r="D309" s="40" t="s">
        <v>99</v>
      </c>
      <c r="E309" s="88" t="s">
        <v>789</v>
      </c>
      <c r="F309" s="40">
        <v>240</v>
      </c>
      <c r="G309" s="63">
        <v>2026</v>
      </c>
    </row>
    <row r="310" spans="1:7" s="11" customFormat="1" ht="38.450000000000003" customHeight="1" x14ac:dyDescent="0.2">
      <c r="A310" s="140" t="s">
        <v>661</v>
      </c>
      <c r="B310" s="80" t="s">
        <v>97</v>
      </c>
      <c r="C310" s="64" t="s">
        <v>2</v>
      </c>
      <c r="D310" s="64" t="s">
        <v>99</v>
      </c>
      <c r="E310" s="141" t="s">
        <v>662</v>
      </c>
      <c r="F310" s="81"/>
      <c r="G310" s="134">
        <f>G311</f>
        <v>3207</v>
      </c>
    </row>
    <row r="311" spans="1:7" s="11" customFormat="1" ht="36.6" customHeight="1" x14ac:dyDescent="0.2">
      <c r="A311" s="83" t="s">
        <v>359</v>
      </c>
      <c r="B311" s="32" t="s">
        <v>97</v>
      </c>
      <c r="C311" s="40" t="s">
        <v>2</v>
      </c>
      <c r="D311" s="40" t="s">
        <v>99</v>
      </c>
      <c r="E311" s="142" t="s">
        <v>662</v>
      </c>
      <c r="F311" s="33">
        <v>200</v>
      </c>
      <c r="G311" s="63">
        <f>G312</f>
        <v>3207</v>
      </c>
    </row>
    <row r="312" spans="1:7" s="11" customFormat="1" ht="41.45" customHeight="1" x14ac:dyDescent="0.2">
      <c r="A312" s="83" t="s">
        <v>360</v>
      </c>
      <c r="B312" s="32" t="s">
        <v>97</v>
      </c>
      <c r="C312" s="40" t="s">
        <v>2</v>
      </c>
      <c r="D312" s="40" t="s">
        <v>99</v>
      </c>
      <c r="E312" s="142" t="s">
        <v>662</v>
      </c>
      <c r="F312" s="33">
        <v>240</v>
      </c>
      <c r="G312" s="63">
        <v>3207</v>
      </c>
    </row>
    <row r="313" spans="1:7" ht="30.6" customHeight="1" x14ac:dyDescent="0.2">
      <c r="A313" s="140" t="s">
        <v>743</v>
      </c>
      <c r="B313" s="80" t="s">
        <v>97</v>
      </c>
      <c r="C313" s="64" t="s">
        <v>2</v>
      </c>
      <c r="D313" s="64" t="s">
        <v>99</v>
      </c>
      <c r="E313" s="141" t="s">
        <v>609</v>
      </c>
      <c r="F313" s="64"/>
      <c r="G313" s="134">
        <f>G317</f>
        <v>20997</v>
      </c>
    </row>
    <row r="314" spans="1:7" hidden="1" x14ac:dyDescent="0.2">
      <c r="A314" s="83"/>
      <c r="B314" s="32"/>
      <c r="C314" s="40"/>
      <c r="D314" s="40"/>
      <c r="E314" s="142"/>
      <c r="F314" s="40"/>
      <c r="G314" s="63"/>
    </row>
    <row r="315" spans="1:7" hidden="1" x14ac:dyDescent="0.2">
      <c r="A315" s="83"/>
      <c r="B315" s="32"/>
      <c r="C315" s="40"/>
      <c r="D315" s="40"/>
      <c r="E315" s="142"/>
      <c r="F315" s="40"/>
      <c r="G315" s="63"/>
    </row>
    <row r="316" spans="1:7" ht="28.15" customHeight="1" x14ac:dyDescent="0.2">
      <c r="A316" s="137" t="s">
        <v>359</v>
      </c>
      <c r="B316" s="32" t="s">
        <v>97</v>
      </c>
      <c r="C316" s="40" t="s">
        <v>2</v>
      </c>
      <c r="D316" s="40" t="s">
        <v>99</v>
      </c>
      <c r="E316" s="142" t="s">
        <v>609</v>
      </c>
      <c r="F316" s="40">
        <v>200</v>
      </c>
      <c r="G316" s="63">
        <f>G317</f>
        <v>20997</v>
      </c>
    </row>
    <row r="317" spans="1:7" ht="43.9" customHeight="1" x14ac:dyDescent="0.2">
      <c r="A317" s="138" t="s">
        <v>360</v>
      </c>
      <c r="B317" s="32" t="s">
        <v>97</v>
      </c>
      <c r="C317" s="40" t="s">
        <v>2</v>
      </c>
      <c r="D317" s="40" t="s">
        <v>99</v>
      </c>
      <c r="E317" s="142" t="s">
        <v>609</v>
      </c>
      <c r="F317" s="40">
        <v>240</v>
      </c>
      <c r="G317" s="63">
        <f>20995+2</f>
        <v>20997</v>
      </c>
    </row>
    <row r="318" spans="1:7" ht="20.45" hidden="1" customHeight="1" x14ac:dyDescent="0.2">
      <c r="A318" s="83"/>
      <c r="B318" s="32"/>
      <c r="C318" s="40"/>
      <c r="D318" s="40"/>
      <c r="E318" s="142"/>
      <c r="F318" s="40"/>
      <c r="G318" s="63"/>
    </row>
    <row r="319" spans="1:7" hidden="1" x14ac:dyDescent="0.2">
      <c r="A319" s="31"/>
      <c r="B319" s="32"/>
      <c r="C319" s="33"/>
      <c r="D319" s="33"/>
      <c r="E319" s="33"/>
      <c r="F319" s="33"/>
      <c r="G319" s="63"/>
    </row>
    <row r="320" spans="1:7" hidden="1" x14ac:dyDescent="0.2">
      <c r="A320" s="31"/>
      <c r="B320" s="32"/>
      <c r="C320" s="33"/>
      <c r="D320" s="33"/>
      <c r="E320" s="33"/>
      <c r="F320" s="33"/>
      <c r="G320" s="63"/>
    </row>
    <row r="321" spans="1:7" ht="61.15" hidden="1" customHeight="1" x14ac:dyDescent="0.2">
      <c r="A321" s="100"/>
      <c r="B321" s="100"/>
      <c r="C321" s="100"/>
      <c r="D321" s="100"/>
      <c r="E321" s="100"/>
      <c r="F321" s="100"/>
      <c r="G321" s="100"/>
    </row>
    <row r="322" spans="1:7" ht="46.9" hidden="1" customHeight="1" x14ac:dyDescent="0.2">
      <c r="A322" s="100"/>
      <c r="B322" s="100"/>
      <c r="C322" s="100"/>
      <c r="D322" s="100"/>
      <c r="E322" s="100"/>
      <c r="F322" s="100"/>
      <c r="G322" s="100"/>
    </row>
    <row r="323" spans="1:7" ht="51" hidden="1" customHeight="1" x14ac:dyDescent="0.2">
      <c r="A323" s="100"/>
      <c r="B323" s="100"/>
      <c r="C323" s="100"/>
      <c r="D323" s="100"/>
      <c r="E323" s="100"/>
      <c r="F323" s="100"/>
      <c r="G323" s="100"/>
    </row>
    <row r="324" spans="1:7" ht="25.5" x14ac:dyDescent="0.2">
      <c r="A324" s="29" t="s">
        <v>628</v>
      </c>
      <c r="B324" s="32" t="s">
        <v>97</v>
      </c>
      <c r="C324" s="33" t="s">
        <v>2</v>
      </c>
      <c r="D324" s="51" t="s">
        <v>99</v>
      </c>
      <c r="E324" s="33" t="s">
        <v>629</v>
      </c>
      <c r="F324" s="33"/>
      <c r="G324" s="143">
        <f>G325</f>
        <v>5000</v>
      </c>
    </row>
    <row r="325" spans="1:7" ht="37.9" customHeight="1" x14ac:dyDescent="0.2">
      <c r="A325" s="144" t="s">
        <v>631</v>
      </c>
      <c r="B325" s="80" t="s">
        <v>97</v>
      </c>
      <c r="C325" s="133" t="s">
        <v>2</v>
      </c>
      <c r="D325" s="84" t="s">
        <v>99</v>
      </c>
      <c r="E325" s="145" t="s">
        <v>630</v>
      </c>
      <c r="F325" s="81"/>
      <c r="G325" s="146">
        <f>G326</f>
        <v>5000</v>
      </c>
    </row>
    <row r="326" spans="1:7" ht="43.9" customHeight="1" x14ac:dyDescent="0.2">
      <c r="A326" s="137" t="s">
        <v>359</v>
      </c>
      <c r="B326" s="32" t="s">
        <v>97</v>
      </c>
      <c r="C326" s="147" t="s">
        <v>2</v>
      </c>
      <c r="D326" s="87" t="s">
        <v>99</v>
      </c>
      <c r="E326" s="148" t="s">
        <v>630</v>
      </c>
      <c r="F326" s="33">
        <v>200</v>
      </c>
      <c r="G326" s="143">
        <f>G327</f>
        <v>5000</v>
      </c>
    </row>
    <row r="327" spans="1:7" ht="38.25" x14ac:dyDescent="0.2">
      <c r="A327" s="138" t="s">
        <v>360</v>
      </c>
      <c r="B327" s="32" t="s">
        <v>97</v>
      </c>
      <c r="C327" s="147" t="s">
        <v>2</v>
      </c>
      <c r="D327" s="87" t="s">
        <v>99</v>
      </c>
      <c r="E327" s="148" t="s">
        <v>630</v>
      </c>
      <c r="F327" s="33">
        <v>240</v>
      </c>
      <c r="G327" s="143">
        <v>5000</v>
      </c>
    </row>
    <row r="328" spans="1:7" ht="16.899999999999999" customHeight="1" x14ac:dyDescent="0.2">
      <c r="A328" s="108" t="s">
        <v>33</v>
      </c>
      <c r="B328" s="32" t="s">
        <v>97</v>
      </c>
      <c r="C328" s="69" t="s">
        <v>2</v>
      </c>
      <c r="D328" s="69" t="s">
        <v>21</v>
      </c>
      <c r="E328" s="149"/>
      <c r="F328" s="71"/>
      <c r="G328" s="35">
        <f>G329</f>
        <v>190165</v>
      </c>
    </row>
    <row r="329" spans="1:7" ht="38.25" x14ac:dyDescent="0.2">
      <c r="A329" s="118" t="s">
        <v>271</v>
      </c>
      <c r="B329" s="32" t="s">
        <v>97</v>
      </c>
      <c r="C329" s="33" t="s">
        <v>2</v>
      </c>
      <c r="D329" s="33" t="s">
        <v>21</v>
      </c>
      <c r="E329" s="33" t="s">
        <v>265</v>
      </c>
      <c r="F329" s="33"/>
      <c r="G329" s="63">
        <f>G334+G330+G342</f>
        <v>190165</v>
      </c>
    </row>
    <row r="330" spans="1:7" ht="45" customHeight="1" x14ac:dyDescent="0.2">
      <c r="A330" s="62" t="s">
        <v>332</v>
      </c>
      <c r="B330" s="32" t="s">
        <v>97</v>
      </c>
      <c r="C330" s="33" t="s">
        <v>2</v>
      </c>
      <c r="D330" s="33" t="s">
        <v>21</v>
      </c>
      <c r="E330" s="33" t="s">
        <v>267</v>
      </c>
      <c r="F330" s="33"/>
      <c r="G330" s="63">
        <f>G331</f>
        <v>189312</v>
      </c>
    </row>
    <row r="331" spans="1:7" ht="41.45" customHeight="1" x14ac:dyDescent="0.2">
      <c r="A331" s="62" t="s">
        <v>607</v>
      </c>
      <c r="B331" s="32" t="s">
        <v>97</v>
      </c>
      <c r="C331" s="33" t="s">
        <v>2</v>
      </c>
      <c r="D331" s="33" t="s">
        <v>21</v>
      </c>
      <c r="E331" s="33" t="s">
        <v>268</v>
      </c>
      <c r="F331" s="33"/>
      <c r="G331" s="63">
        <f>G332</f>
        <v>189312</v>
      </c>
    </row>
    <row r="332" spans="1:7" ht="40.15" customHeight="1" x14ac:dyDescent="0.2">
      <c r="A332" s="83" t="s">
        <v>359</v>
      </c>
      <c r="B332" s="32" t="s">
        <v>97</v>
      </c>
      <c r="C332" s="33" t="s">
        <v>2</v>
      </c>
      <c r="D332" s="33" t="s">
        <v>21</v>
      </c>
      <c r="E332" s="33" t="s">
        <v>268</v>
      </c>
      <c r="F332" s="33">
        <v>200</v>
      </c>
      <c r="G332" s="63">
        <f>G333</f>
        <v>189312</v>
      </c>
    </row>
    <row r="333" spans="1:7" ht="43.9" customHeight="1" x14ac:dyDescent="0.2">
      <c r="A333" s="83" t="s">
        <v>360</v>
      </c>
      <c r="B333" s="32" t="s">
        <v>97</v>
      </c>
      <c r="C333" s="33" t="s">
        <v>2</v>
      </c>
      <c r="D333" s="33" t="s">
        <v>21</v>
      </c>
      <c r="E333" s="33" t="s">
        <v>268</v>
      </c>
      <c r="F333" s="33">
        <v>240</v>
      </c>
      <c r="G333" s="63">
        <f>188008+1304</f>
        <v>189312</v>
      </c>
    </row>
    <row r="334" spans="1:7" ht="54" customHeight="1" x14ac:dyDescent="0.2">
      <c r="A334" s="62" t="s">
        <v>331</v>
      </c>
      <c r="B334" s="32" t="s">
        <v>97</v>
      </c>
      <c r="C334" s="33" t="s">
        <v>2</v>
      </c>
      <c r="D334" s="33" t="s">
        <v>21</v>
      </c>
      <c r="E334" s="33" t="s">
        <v>266</v>
      </c>
      <c r="F334" s="33"/>
      <c r="G334" s="63">
        <f>G335</f>
        <v>853</v>
      </c>
    </row>
    <row r="335" spans="1:7" ht="86.45" customHeight="1" x14ac:dyDescent="0.2">
      <c r="A335" s="62" t="s">
        <v>424</v>
      </c>
      <c r="B335" s="32" t="s">
        <v>97</v>
      </c>
      <c r="C335" s="33" t="s">
        <v>2</v>
      </c>
      <c r="D335" s="33" t="s">
        <v>21</v>
      </c>
      <c r="E335" s="33" t="s">
        <v>317</v>
      </c>
      <c r="F335" s="33"/>
      <c r="G335" s="63">
        <f>G336</f>
        <v>853</v>
      </c>
    </row>
    <row r="336" spans="1:7" ht="97.9" customHeight="1" x14ac:dyDescent="0.2">
      <c r="A336" s="105" t="s">
        <v>96</v>
      </c>
      <c r="B336" s="32" t="s">
        <v>97</v>
      </c>
      <c r="C336" s="33" t="s">
        <v>2</v>
      </c>
      <c r="D336" s="33" t="s">
        <v>21</v>
      </c>
      <c r="E336" s="33" t="s">
        <v>317</v>
      </c>
      <c r="F336" s="33">
        <v>100</v>
      </c>
      <c r="G336" s="63">
        <f>G337</f>
        <v>853</v>
      </c>
    </row>
    <row r="337" spans="1:7" ht="40.9" customHeight="1" x14ac:dyDescent="0.2">
      <c r="A337" s="105" t="s">
        <v>222</v>
      </c>
      <c r="B337" s="32" t="s">
        <v>97</v>
      </c>
      <c r="C337" s="33" t="s">
        <v>2</v>
      </c>
      <c r="D337" s="33" t="s">
        <v>21</v>
      </c>
      <c r="E337" s="33" t="s">
        <v>317</v>
      </c>
      <c r="F337" s="33">
        <v>120</v>
      </c>
      <c r="G337" s="63">
        <v>853</v>
      </c>
    </row>
    <row r="338" spans="1:7" hidden="1" x14ac:dyDescent="0.2">
      <c r="A338" s="100"/>
      <c r="B338" s="100"/>
      <c r="C338" s="100"/>
      <c r="D338" s="100"/>
      <c r="E338" s="100"/>
      <c r="F338" s="100"/>
      <c r="G338" s="100"/>
    </row>
    <row r="339" spans="1:7" hidden="1" x14ac:dyDescent="0.2">
      <c r="A339" s="100"/>
      <c r="B339" s="100"/>
      <c r="C339" s="100"/>
      <c r="D339" s="100"/>
      <c r="E339" s="100"/>
      <c r="F339" s="100"/>
      <c r="G339" s="100"/>
    </row>
    <row r="340" spans="1:7" ht="22.15" hidden="1" customHeight="1" x14ac:dyDescent="0.2">
      <c r="A340" s="100"/>
      <c r="B340" s="100"/>
      <c r="C340" s="100"/>
      <c r="D340" s="100"/>
      <c r="E340" s="100"/>
      <c r="F340" s="100"/>
      <c r="G340" s="100"/>
    </row>
    <row r="341" spans="1:7" ht="70.150000000000006" hidden="1" customHeight="1" x14ac:dyDescent="0.2">
      <c r="A341" s="100"/>
      <c r="B341" s="100"/>
      <c r="C341" s="100"/>
      <c r="D341" s="100"/>
      <c r="E341" s="100"/>
      <c r="F341" s="100"/>
      <c r="G341" s="100"/>
    </row>
    <row r="342" spans="1:7" ht="42.6" hidden="1" customHeight="1" x14ac:dyDescent="0.2">
      <c r="A342" s="150" t="s">
        <v>333</v>
      </c>
      <c r="B342" s="32" t="s">
        <v>97</v>
      </c>
      <c r="C342" s="33" t="s">
        <v>2</v>
      </c>
      <c r="D342" s="33" t="s">
        <v>21</v>
      </c>
      <c r="E342" s="33" t="s">
        <v>269</v>
      </c>
      <c r="F342" s="33"/>
      <c r="G342" s="63">
        <f>G343</f>
        <v>0</v>
      </c>
    </row>
    <row r="343" spans="1:7" ht="63.75" hidden="1" x14ac:dyDescent="0.2">
      <c r="A343" s="62" t="s">
        <v>81</v>
      </c>
      <c r="B343" s="32" t="s">
        <v>97</v>
      </c>
      <c r="C343" s="33" t="s">
        <v>2</v>
      </c>
      <c r="D343" s="33" t="s">
        <v>21</v>
      </c>
      <c r="E343" s="33" t="s">
        <v>270</v>
      </c>
      <c r="F343" s="33"/>
      <c r="G343" s="63">
        <f>G344</f>
        <v>0</v>
      </c>
    </row>
    <row r="344" spans="1:7" ht="38.25" hidden="1" x14ac:dyDescent="0.2">
      <c r="A344" s="31" t="s">
        <v>359</v>
      </c>
      <c r="B344" s="32" t="s">
        <v>97</v>
      </c>
      <c r="C344" s="33" t="s">
        <v>2</v>
      </c>
      <c r="D344" s="33" t="s">
        <v>21</v>
      </c>
      <c r="E344" s="33" t="s">
        <v>270</v>
      </c>
      <c r="F344" s="33">
        <v>200</v>
      </c>
      <c r="G344" s="63">
        <f>G345</f>
        <v>0</v>
      </c>
    </row>
    <row r="345" spans="1:7" ht="46.15" hidden="1" customHeight="1" x14ac:dyDescent="0.2">
      <c r="A345" s="31" t="s">
        <v>360</v>
      </c>
      <c r="B345" s="32" t="s">
        <v>97</v>
      </c>
      <c r="C345" s="33" t="s">
        <v>2</v>
      </c>
      <c r="D345" s="33" t="s">
        <v>21</v>
      </c>
      <c r="E345" s="33" t="s">
        <v>270</v>
      </c>
      <c r="F345" s="33">
        <v>240</v>
      </c>
      <c r="G345" s="63"/>
    </row>
    <row r="346" spans="1:7" ht="27.6" customHeight="1" x14ac:dyDescent="0.2">
      <c r="A346" s="108" t="s">
        <v>104</v>
      </c>
      <c r="B346" s="32" t="s">
        <v>97</v>
      </c>
      <c r="C346" s="69" t="s">
        <v>2</v>
      </c>
      <c r="D346" s="69" t="s">
        <v>20</v>
      </c>
      <c r="E346" s="69"/>
      <c r="F346" s="32"/>
      <c r="G346" s="151">
        <f>G347</f>
        <v>229628</v>
      </c>
    </row>
    <row r="347" spans="1:7" ht="72.599999999999994" customHeight="1" x14ac:dyDescent="0.2">
      <c r="A347" s="127" t="s">
        <v>702</v>
      </c>
      <c r="B347" s="32" t="s">
        <v>97</v>
      </c>
      <c r="C347" s="33" t="s">
        <v>2</v>
      </c>
      <c r="D347" s="33" t="s">
        <v>20</v>
      </c>
      <c r="E347" s="90" t="s">
        <v>262</v>
      </c>
      <c r="F347" s="33"/>
      <c r="G347" s="63">
        <f>G348+G352+G356+G368</f>
        <v>229628</v>
      </c>
    </row>
    <row r="348" spans="1:7" ht="42" customHeight="1" x14ac:dyDescent="0.2">
      <c r="A348" s="62" t="s">
        <v>326</v>
      </c>
      <c r="B348" s="32" t="s">
        <v>97</v>
      </c>
      <c r="C348" s="33" t="s">
        <v>2</v>
      </c>
      <c r="D348" s="33" t="s">
        <v>20</v>
      </c>
      <c r="E348" s="33" t="s">
        <v>272</v>
      </c>
      <c r="F348" s="33"/>
      <c r="G348" s="63">
        <f>G349</f>
        <v>91646</v>
      </c>
    </row>
    <row r="349" spans="1:7" ht="23.45" customHeight="1" x14ac:dyDescent="0.2">
      <c r="A349" s="62" t="s">
        <v>425</v>
      </c>
      <c r="B349" s="32" t="s">
        <v>97</v>
      </c>
      <c r="C349" s="33" t="s">
        <v>2</v>
      </c>
      <c r="D349" s="33" t="s">
        <v>20</v>
      </c>
      <c r="E349" s="33" t="s">
        <v>273</v>
      </c>
      <c r="F349" s="33"/>
      <c r="G349" s="63">
        <f>G350</f>
        <v>91646</v>
      </c>
    </row>
    <row r="350" spans="1:7" ht="38.25" x14ac:dyDescent="0.2">
      <c r="A350" s="31" t="s">
        <v>359</v>
      </c>
      <c r="B350" s="32" t="s">
        <v>97</v>
      </c>
      <c r="C350" s="33" t="s">
        <v>2</v>
      </c>
      <c r="D350" s="33" t="s">
        <v>20</v>
      </c>
      <c r="E350" s="33" t="s">
        <v>273</v>
      </c>
      <c r="F350" s="33">
        <v>200</v>
      </c>
      <c r="G350" s="63">
        <f>G351</f>
        <v>91646</v>
      </c>
    </row>
    <row r="351" spans="1:7" ht="38.25" x14ac:dyDescent="0.2">
      <c r="A351" s="31" t="s">
        <v>360</v>
      </c>
      <c r="B351" s="32" t="s">
        <v>97</v>
      </c>
      <c r="C351" s="33" t="s">
        <v>2</v>
      </c>
      <c r="D351" s="33" t="s">
        <v>20</v>
      </c>
      <c r="E351" s="33" t="s">
        <v>273</v>
      </c>
      <c r="F351" s="33">
        <v>240</v>
      </c>
      <c r="G351" s="63">
        <f>65512+18316+1687+3631+500+2000</f>
        <v>91646</v>
      </c>
    </row>
    <row r="352" spans="1:7" ht="38.25" x14ac:dyDescent="0.2">
      <c r="A352" s="62" t="s">
        <v>327</v>
      </c>
      <c r="B352" s="32" t="s">
        <v>97</v>
      </c>
      <c r="C352" s="33" t="s">
        <v>2</v>
      </c>
      <c r="D352" s="33" t="s">
        <v>20</v>
      </c>
      <c r="E352" s="33" t="s">
        <v>274</v>
      </c>
      <c r="F352" s="33"/>
      <c r="G352" s="63">
        <f>G353</f>
        <v>15911</v>
      </c>
    </row>
    <row r="353" spans="1:7" ht="30" customHeight="1" x14ac:dyDescent="0.2">
      <c r="A353" s="62" t="s">
        <v>426</v>
      </c>
      <c r="B353" s="32" t="s">
        <v>97</v>
      </c>
      <c r="C353" s="33" t="s">
        <v>2</v>
      </c>
      <c r="D353" s="33" t="s">
        <v>20</v>
      </c>
      <c r="E353" s="33" t="s">
        <v>275</v>
      </c>
      <c r="F353" s="33"/>
      <c r="G353" s="63">
        <f>G354</f>
        <v>15911</v>
      </c>
    </row>
    <row r="354" spans="1:7" ht="38.25" x14ac:dyDescent="0.2">
      <c r="A354" s="31" t="s">
        <v>359</v>
      </c>
      <c r="B354" s="32" t="s">
        <v>97</v>
      </c>
      <c r="C354" s="33" t="s">
        <v>2</v>
      </c>
      <c r="D354" s="33" t="s">
        <v>20</v>
      </c>
      <c r="E354" s="33" t="s">
        <v>275</v>
      </c>
      <c r="F354" s="33">
        <v>200</v>
      </c>
      <c r="G354" s="63">
        <f>G355</f>
        <v>15911</v>
      </c>
    </row>
    <row r="355" spans="1:7" ht="38.25" x14ac:dyDescent="0.2">
      <c r="A355" s="31" t="s">
        <v>360</v>
      </c>
      <c r="B355" s="32" t="s">
        <v>97</v>
      </c>
      <c r="C355" s="33" t="s">
        <v>2</v>
      </c>
      <c r="D355" s="33" t="s">
        <v>20</v>
      </c>
      <c r="E355" s="33" t="s">
        <v>275</v>
      </c>
      <c r="F355" s="33">
        <v>240</v>
      </c>
      <c r="G355" s="63">
        <f>14576+1335</f>
        <v>15911</v>
      </c>
    </row>
    <row r="356" spans="1:7" ht="38.25" x14ac:dyDescent="0.2">
      <c r="A356" s="118" t="s">
        <v>334</v>
      </c>
      <c r="B356" s="32" t="s">
        <v>97</v>
      </c>
      <c r="C356" s="33" t="s">
        <v>2</v>
      </c>
      <c r="D356" s="33" t="s">
        <v>20</v>
      </c>
      <c r="E356" s="33" t="s">
        <v>276</v>
      </c>
      <c r="F356" s="33"/>
      <c r="G356" s="63">
        <f>G357</f>
        <v>121471</v>
      </c>
    </row>
    <row r="357" spans="1:7" ht="28.9" customHeight="1" x14ac:dyDescent="0.2">
      <c r="A357" s="62" t="s">
        <v>427</v>
      </c>
      <c r="B357" s="32" t="s">
        <v>97</v>
      </c>
      <c r="C357" s="33" t="s">
        <v>2</v>
      </c>
      <c r="D357" s="33" t="s">
        <v>20</v>
      </c>
      <c r="E357" s="33" t="s">
        <v>348</v>
      </c>
      <c r="F357" s="33"/>
      <c r="G357" s="63">
        <f>G358</f>
        <v>121471</v>
      </c>
    </row>
    <row r="358" spans="1:7" ht="38.25" x14ac:dyDescent="0.2">
      <c r="A358" s="31" t="s">
        <v>359</v>
      </c>
      <c r="B358" s="32" t="s">
        <v>97</v>
      </c>
      <c r="C358" s="33" t="s">
        <v>2</v>
      </c>
      <c r="D358" s="33" t="s">
        <v>20</v>
      </c>
      <c r="E358" s="33" t="s">
        <v>348</v>
      </c>
      <c r="F358" s="33">
        <v>200</v>
      </c>
      <c r="G358" s="63">
        <f>G359</f>
        <v>121471</v>
      </c>
    </row>
    <row r="359" spans="1:7" ht="38.25" x14ac:dyDescent="0.2">
      <c r="A359" s="31" t="s">
        <v>360</v>
      </c>
      <c r="B359" s="32" t="s">
        <v>97</v>
      </c>
      <c r="C359" s="33" t="s">
        <v>2</v>
      </c>
      <c r="D359" s="33" t="s">
        <v>20</v>
      </c>
      <c r="E359" s="33" t="s">
        <v>348</v>
      </c>
      <c r="F359" s="33">
        <v>240</v>
      </c>
      <c r="G359" s="63">
        <f>106471+10000+5000</f>
        <v>121471</v>
      </c>
    </row>
    <row r="360" spans="1:7" ht="38.25" hidden="1" x14ac:dyDescent="0.2">
      <c r="A360" s="119" t="s">
        <v>83</v>
      </c>
      <c r="B360" s="32" t="s">
        <v>97</v>
      </c>
      <c r="C360" s="69" t="s">
        <v>2</v>
      </c>
      <c r="D360" s="69" t="s">
        <v>20</v>
      </c>
      <c r="E360" s="69" t="s">
        <v>82</v>
      </c>
      <c r="F360" s="71"/>
      <c r="G360" s="35">
        <f>G361</f>
        <v>0</v>
      </c>
    </row>
    <row r="361" spans="1:7" ht="38.25" hidden="1" x14ac:dyDescent="0.2">
      <c r="A361" s="31" t="s">
        <v>66</v>
      </c>
      <c r="B361" s="32" t="s">
        <v>97</v>
      </c>
      <c r="C361" s="69" t="s">
        <v>2</v>
      </c>
      <c r="D361" s="69" t="s">
        <v>20</v>
      </c>
      <c r="E361" s="69" t="s">
        <v>82</v>
      </c>
      <c r="F361" s="71">
        <v>200</v>
      </c>
      <c r="G361" s="35"/>
    </row>
    <row r="362" spans="1:7" hidden="1" x14ac:dyDescent="0.2">
      <c r="A362" s="108" t="s">
        <v>100</v>
      </c>
      <c r="B362" s="32" t="s">
        <v>97</v>
      </c>
      <c r="C362" s="69" t="s">
        <v>2</v>
      </c>
      <c r="D362" s="69" t="s">
        <v>36</v>
      </c>
      <c r="E362" s="69"/>
      <c r="F362" s="71"/>
      <c r="G362" s="35">
        <f>G366</f>
        <v>0</v>
      </c>
    </row>
    <row r="363" spans="1:7" ht="38.25" hidden="1" x14ac:dyDescent="0.2">
      <c r="A363" s="118" t="s">
        <v>271</v>
      </c>
      <c r="B363" s="32" t="s">
        <v>97</v>
      </c>
      <c r="C363" s="51" t="s">
        <v>2</v>
      </c>
      <c r="D363" s="51" t="s">
        <v>36</v>
      </c>
      <c r="E363" s="51" t="s">
        <v>265</v>
      </c>
      <c r="F363" s="33"/>
      <c r="G363" s="63">
        <f>G364</f>
        <v>0</v>
      </c>
    </row>
    <row r="364" spans="1:7" ht="121.9" hidden="1" customHeight="1" x14ac:dyDescent="0.2">
      <c r="A364" s="107" t="s">
        <v>362</v>
      </c>
      <c r="B364" s="32" t="s">
        <v>97</v>
      </c>
      <c r="C364" s="51" t="s">
        <v>2</v>
      </c>
      <c r="D364" s="51" t="s">
        <v>36</v>
      </c>
      <c r="E364" s="51" t="s">
        <v>344</v>
      </c>
      <c r="F364" s="33"/>
      <c r="G364" s="63">
        <f>G365</f>
        <v>0</v>
      </c>
    </row>
    <row r="365" spans="1:7" ht="63.75" hidden="1" x14ac:dyDescent="0.2">
      <c r="A365" s="119" t="s">
        <v>101</v>
      </c>
      <c r="B365" s="32" t="s">
        <v>97</v>
      </c>
      <c r="C365" s="51" t="s">
        <v>2</v>
      </c>
      <c r="D365" s="51" t="s">
        <v>36</v>
      </c>
      <c r="E365" s="51" t="s">
        <v>345</v>
      </c>
      <c r="F365" s="33"/>
      <c r="G365" s="63">
        <f>G366</f>
        <v>0</v>
      </c>
    </row>
    <row r="366" spans="1:7" ht="38.25" hidden="1" x14ac:dyDescent="0.2">
      <c r="A366" s="31" t="s">
        <v>359</v>
      </c>
      <c r="B366" s="32" t="s">
        <v>97</v>
      </c>
      <c r="C366" s="51" t="s">
        <v>2</v>
      </c>
      <c r="D366" s="51" t="s">
        <v>36</v>
      </c>
      <c r="E366" s="51" t="s">
        <v>345</v>
      </c>
      <c r="F366" s="33">
        <v>200</v>
      </c>
      <c r="G366" s="63">
        <f>G367</f>
        <v>0</v>
      </c>
    </row>
    <row r="367" spans="1:7" ht="38.25" hidden="1" x14ac:dyDescent="0.2">
      <c r="A367" s="31" t="s">
        <v>360</v>
      </c>
      <c r="B367" s="32" t="s">
        <v>97</v>
      </c>
      <c r="C367" s="51" t="s">
        <v>2</v>
      </c>
      <c r="D367" s="51" t="s">
        <v>36</v>
      </c>
      <c r="E367" s="51" t="s">
        <v>345</v>
      </c>
      <c r="F367" s="33">
        <v>240</v>
      </c>
      <c r="G367" s="63"/>
    </row>
    <row r="368" spans="1:7" ht="28.9" customHeight="1" x14ac:dyDescent="0.2">
      <c r="A368" s="29" t="s">
        <v>727</v>
      </c>
      <c r="B368" s="32" t="s">
        <v>97</v>
      </c>
      <c r="C368" s="33" t="s">
        <v>2</v>
      </c>
      <c r="D368" s="33" t="s">
        <v>20</v>
      </c>
      <c r="E368" s="33" t="s">
        <v>600</v>
      </c>
      <c r="F368" s="33"/>
      <c r="G368" s="63">
        <f>G369</f>
        <v>600</v>
      </c>
    </row>
    <row r="369" spans="1:7" ht="31.15" customHeight="1" x14ac:dyDescent="0.2">
      <c r="A369" s="29" t="s">
        <v>417</v>
      </c>
      <c r="B369" s="32" t="s">
        <v>97</v>
      </c>
      <c r="C369" s="33" t="s">
        <v>2</v>
      </c>
      <c r="D369" s="33" t="s">
        <v>20</v>
      </c>
      <c r="E369" s="33" t="s">
        <v>420</v>
      </c>
      <c r="F369" s="33"/>
      <c r="G369" s="63">
        <f>G370</f>
        <v>600</v>
      </c>
    </row>
    <row r="370" spans="1:7" ht="45.6" customHeight="1" x14ac:dyDescent="0.2">
      <c r="A370" s="105" t="s">
        <v>359</v>
      </c>
      <c r="B370" s="32" t="s">
        <v>97</v>
      </c>
      <c r="C370" s="33" t="s">
        <v>2</v>
      </c>
      <c r="D370" s="33" t="s">
        <v>20</v>
      </c>
      <c r="E370" s="33" t="s">
        <v>420</v>
      </c>
      <c r="F370" s="33">
        <v>200</v>
      </c>
      <c r="G370" s="63">
        <f>G371</f>
        <v>600</v>
      </c>
    </row>
    <row r="371" spans="1:7" ht="43.15" customHeight="1" x14ac:dyDescent="0.2">
      <c r="A371" s="31" t="s">
        <v>360</v>
      </c>
      <c r="B371" s="32" t="s">
        <v>97</v>
      </c>
      <c r="C371" s="33" t="s">
        <v>2</v>
      </c>
      <c r="D371" s="33" t="s">
        <v>20</v>
      </c>
      <c r="E371" s="33" t="s">
        <v>420</v>
      </c>
      <c r="F371" s="33">
        <v>240</v>
      </c>
      <c r="G371" s="63">
        <v>600</v>
      </c>
    </row>
    <row r="372" spans="1:7" ht="29.45" customHeight="1" x14ac:dyDescent="0.2">
      <c r="A372" s="108" t="s">
        <v>35</v>
      </c>
      <c r="B372" s="32" t="s">
        <v>97</v>
      </c>
      <c r="C372" s="69" t="s">
        <v>2</v>
      </c>
      <c r="D372" s="69" t="s">
        <v>11</v>
      </c>
      <c r="E372" s="35"/>
      <c r="F372" s="71"/>
      <c r="G372" s="35">
        <f>G373+G387</f>
        <v>6818</v>
      </c>
    </row>
    <row r="373" spans="1:7" ht="70.900000000000006" customHeight="1" x14ac:dyDescent="0.2">
      <c r="A373" s="127" t="s">
        <v>704</v>
      </c>
      <c r="B373" s="32" t="s">
        <v>97</v>
      </c>
      <c r="C373" s="33" t="s">
        <v>2</v>
      </c>
      <c r="D373" s="33" t="s">
        <v>11</v>
      </c>
      <c r="E373" s="33" t="s">
        <v>262</v>
      </c>
      <c r="F373" s="33"/>
      <c r="G373" s="63">
        <f>G374+G382</f>
        <v>6518</v>
      </c>
    </row>
    <row r="374" spans="1:7" ht="43.15" customHeight="1" x14ac:dyDescent="0.2">
      <c r="A374" s="62" t="s">
        <v>335</v>
      </c>
      <c r="B374" s="32" t="s">
        <v>97</v>
      </c>
      <c r="C374" s="33" t="s">
        <v>2</v>
      </c>
      <c r="D374" s="33" t="s">
        <v>11</v>
      </c>
      <c r="E374" s="33" t="s">
        <v>277</v>
      </c>
      <c r="F374" s="33"/>
      <c r="G374" s="63">
        <f>G375</f>
        <v>4818</v>
      </c>
    </row>
    <row r="375" spans="1:7" ht="43.9" customHeight="1" x14ac:dyDescent="0.2">
      <c r="A375" s="62" t="s">
        <v>428</v>
      </c>
      <c r="B375" s="32" t="s">
        <v>97</v>
      </c>
      <c r="C375" s="33" t="s">
        <v>2</v>
      </c>
      <c r="D375" s="33" t="s">
        <v>11</v>
      </c>
      <c r="E375" s="33" t="s">
        <v>544</v>
      </c>
      <c r="F375" s="33"/>
      <c r="G375" s="63">
        <f>G376+G378+G380</f>
        <v>4818</v>
      </c>
    </row>
    <row r="376" spans="1:7" ht="94.9" customHeight="1" x14ac:dyDescent="0.2">
      <c r="A376" s="105" t="s">
        <v>96</v>
      </c>
      <c r="B376" s="32" t="s">
        <v>97</v>
      </c>
      <c r="C376" s="33" t="s">
        <v>2</v>
      </c>
      <c r="D376" s="33" t="s">
        <v>11</v>
      </c>
      <c r="E376" s="33" t="s">
        <v>544</v>
      </c>
      <c r="F376" s="33">
        <v>100</v>
      </c>
      <c r="G376" s="63">
        <f>G377</f>
        <v>1577</v>
      </c>
    </row>
    <row r="377" spans="1:7" ht="32.450000000000003" customHeight="1" x14ac:dyDescent="0.2">
      <c r="A377" s="105" t="s">
        <v>264</v>
      </c>
      <c r="B377" s="32" t="s">
        <v>97</v>
      </c>
      <c r="C377" s="33" t="s">
        <v>2</v>
      </c>
      <c r="D377" s="33" t="s">
        <v>11</v>
      </c>
      <c r="E377" s="33" t="s">
        <v>544</v>
      </c>
      <c r="F377" s="33">
        <v>110</v>
      </c>
      <c r="G377" s="63">
        <v>1577</v>
      </c>
    </row>
    <row r="378" spans="1:7" ht="42.6" customHeight="1" x14ac:dyDescent="0.2">
      <c r="A378" s="31" t="s">
        <v>359</v>
      </c>
      <c r="B378" s="32" t="s">
        <v>97</v>
      </c>
      <c r="C378" s="33" t="s">
        <v>2</v>
      </c>
      <c r="D378" s="33" t="s">
        <v>11</v>
      </c>
      <c r="E378" s="33" t="s">
        <v>544</v>
      </c>
      <c r="F378" s="33">
        <v>200</v>
      </c>
      <c r="G378" s="63">
        <f>G379</f>
        <v>3123</v>
      </c>
    </row>
    <row r="379" spans="1:7" ht="40.15" customHeight="1" x14ac:dyDescent="0.2">
      <c r="A379" s="31" t="s">
        <v>360</v>
      </c>
      <c r="B379" s="32" t="s">
        <v>97</v>
      </c>
      <c r="C379" s="33" t="s">
        <v>2</v>
      </c>
      <c r="D379" s="33" t="s">
        <v>11</v>
      </c>
      <c r="E379" s="33" t="s">
        <v>544</v>
      </c>
      <c r="F379" s="33">
        <v>240</v>
      </c>
      <c r="G379" s="63">
        <f>3423-300</f>
        <v>3123</v>
      </c>
    </row>
    <row r="380" spans="1:7" ht="22.15" customHeight="1" x14ac:dyDescent="0.2">
      <c r="A380" s="105" t="s">
        <v>67</v>
      </c>
      <c r="B380" s="32" t="s">
        <v>97</v>
      </c>
      <c r="C380" s="33" t="s">
        <v>2</v>
      </c>
      <c r="D380" s="33">
        <v>12</v>
      </c>
      <c r="E380" s="33" t="s">
        <v>544</v>
      </c>
      <c r="F380" s="33">
        <v>800</v>
      </c>
      <c r="G380" s="63">
        <f>G381</f>
        <v>118</v>
      </c>
    </row>
    <row r="381" spans="1:7" ht="28.9" customHeight="1" x14ac:dyDescent="0.2">
      <c r="A381" s="105" t="s">
        <v>386</v>
      </c>
      <c r="B381" s="32" t="s">
        <v>97</v>
      </c>
      <c r="C381" s="33" t="s">
        <v>2</v>
      </c>
      <c r="D381" s="33">
        <v>12</v>
      </c>
      <c r="E381" s="33" t="s">
        <v>544</v>
      </c>
      <c r="F381" s="33">
        <v>850</v>
      </c>
      <c r="G381" s="63">
        <v>118</v>
      </c>
    </row>
    <row r="382" spans="1:7" ht="35.450000000000003" customHeight="1" x14ac:dyDescent="0.2">
      <c r="A382" s="62" t="s">
        <v>774</v>
      </c>
      <c r="B382" s="32" t="s">
        <v>97</v>
      </c>
      <c r="C382" s="33" t="s">
        <v>2</v>
      </c>
      <c r="D382" s="33">
        <v>12</v>
      </c>
      <c r="E382" s="33" t="s">
        <v>778</v>
      </c>
      <c r="F382" s="33"/>
      <c r="G382" s="63">
        <f>G383</f>
        <v>1700</v>
      </c>
    </row>
    <row r="383" spans="1:7" ht="33" customHeight="1" x14ac:dyDescent="0.2">
      <c r="A383" s="62" t="s">
        <v>775</v>
      </c>
      <c r="B383" s="32" t="s">
        <v>97</v>
      </c>
      <c r="C383" s="33" t="s">
        <v>2</v>
      </c>
      <c r="D383" s="33">
        <v>12</v>
      </c>
      <c r="E383" s="33" t="s">
        <v>778</v>
      </c>
      <c r="F383" s="33"/>
      <c r="G383" s="63">
        <f>G384</f>
        <v>1700</v>
      </c>
    </row>
    <row r="384" spans="1:7" ht="41.45" customHeight="1" x14ac:dyDescent="0.2">
      <c r="A384" s="31" t="s">
        <v>359</v>
      </c>
      <c r="B384" s="32" t="s">
        <v>97</v>
      </c>
      <c r="C384" s="33" t="s">
        <v>2</v>
      </c>
      <c r="D384" s="33">
        <v>12</v>
      </c>
      <c r="E384" s="33" t="s">
        <v>778</v>
      </c>
      <c r="F384" s="33">
        <v>200</v>
      </c>
      <c r="G384" s="63">
        <f>G385</f>
        <v>1700</v>
      </c>
    </row>
    <row r="385" spans="1:7" ht="45" customHeight="1" x14ac:dyDescent="0.2">
      <c r="A385" s="31" t="s">
        <v>360</v>
      </c>
      <c r="B385" s="32" t="s">
        <v>97</v>
      </c>
      <c r="C385" s="33" t="s">
        <v>2</v>
      </c>
      <c r="D385" s="33">
        <v>12</v>
      </c>
      <c r="E385" s="33" t="s">
        <v>778</v>
      </c>
      <c r="F385" s="33">
        <v>240</v>
      </c>
      <c r="G385" s="63">
        <v>1700</v>
      </c>
    </row>
    <row r="386" spans="1:7" ht="30.6" hidden="1" customHeight="1" x14ac:dyDescent="0.2">
      <c r="A386" s="105"/>
      <c r="B386" s="32"/>
      <c r="C386" s="33"/>
      <c r="D386" s="33"/>
      <c r="E386" s="33"/>
      <c r="F386" s="33"/>
      <c r="G386" s="63"/>
    </row>
    <row r="387" spans="1:7" ht="39.6" customHeight="1" x14ac:dyDescent="0.2">
      <c r="A387" s="93" t="s">
        <v>710</v>
      </c>
      <c r="B387" s="32" t="s">
        <v>97</v>
      </c>
      <c r="C387" s="33" t="s">
        <v>2</v>
      </c>
      <c r="D387" s="33">
        <v>12</v>
      </c>
      <c r="E387" s="35" t="s">
        <v>120</v>
      </c>
      <c r="F387" s="71"/>
      <c r="G387" s="63">
        <f>G388</f>
        <v>300</v>
      </c>
    </row>
    <row r="388" spans="1:7" ht="45.6" customHeight="1" x14ac:dyDescent="0.2">
      <c r="A388" s="62" t="s">
        <v>790</v>
      </c>
      <c r="B388" s="32" t="s">
        <v>97</v>
      </c>
      <c r="C388" s="33" t="s">
        <v>2</v>
      </c>
      <c r="D388" s="33">
        <v>12</v>
      </c>
      <c r="E388" s="35" t="s">
        <v>791</v>
      </c>
      <c r="F388" s="33"/>
      <c r="G388" s="63">
        <f>G389</f>
        <v>300</v>
      </c>
    </row>
    <row r="389" spans="1:7" ht="30.6" customHeight="1" x14ac:dyDescent="0.2">
      <c r="A389" s="30" t="s">
        <v>793</v>
      </c>
      <c r="B389" s="32" t="s">
        <v>97</v>
      </c>
      <c r="C389" s="33" t="s">
        <v>2</v>
      </c>
      <c r="D389" s="33">
        <v>12</v>
      </c>
      <c r="E389" s="35" t="s">
        <v>792</v>
      </c>
      <c r="F389" s="33"/>
      <c r="G389" s="63">
        <f>G390</f>
        <v>300</v>
      </c>
    </row>
    <row r="390" spans="1:7" ht="30.6" customHeight="1" x14ac:dyDescent="0.2">
      <c r="A390" s="31" t="s">
        <v>359</v>
      </c>
      <c r="B390" s="32" t="s">
        <v>97</v>
      </c>
      <c r="C390" s="33" t="s">
        <v>2</v>
      </c>
      <c r="D390" s="33">
        <v>12</v>
      </c>
      <c r="E390" s="35" t="s">
        <v>792</v>
      </c>
      <c r="F390" s="33">
        <v>200</v>
      </c>
      <c r="G390" s="63">
        <f>G391</f>
        <v>300</v>
      </c>
    </row>
    <row r="391" spans="1:7" ht="43.9" customHeight="1" x14ac:dyDescent="0.2">
      <c r="A391" s="31" t="s">
        <v>360</v>
      </c>
      <c r="B391" s="32" t="s">
        <v>97</v>
      </c>
      <c r="C391" s="33" t="s">
        <v>2</v>
      </c>
      <c r="D391" s="33">
        <v>12</v>
      </c>
      <c r="E391" s="35" t="s">
        <v>792</v>
      </c>
      <c r="F391" s="33">
        <v>240</v>
      </c>
      <c r="G391" s="63">
        <v>300</v>
      </c>
    </row>
    <row r="392" spans="1:7" ht="25.5" x14ac:dyDescent="0.2">
      <c r="A392" s="108" t="s">
        <v>51</v>
      </c>
      <c r="B392" s="32" t="s">
        <v>97</v>
      </c>
      <c r="C392" s="69" t="s">
        <v>28</v>
      </c>
      <c r="D392" s="69" t="s">
        <v>17</v>
      </c>
      <c r="E392" s="35"/>
      <c r="F392" s="71"/>
      <c r="G392" s="35">
        <f>G393+G420+G463+G544</f>
        <v>308045</v>
      </c>
    </row>
    <row r="393" spans="1:7" ht="19.149999999999999" customHeight="1" x14ac:dyDescent="0.2">
      <c r="A393" s="108" t="s">
        <v>29</v>
      </c>
      <c r="B393" s="32" t="s">
        <v>97</v>
      </c>
      <c r="C393" s="69" t="s">
        <v>28</v>
      </c>
      <c r="D393" s="69" t="s">
        <v>0</v>
      </c>
      <c r="E393" s="35"/>
      <c r="F393" s="71"/>
      <c r="G393" s="35">
        <f>G394</f>
        <v>11504</v>
      </c>
    </row>
    <row r="394" spans="1:7" ht="72.599999999999994" customHeight="1" x14ac:dyDescent="0.2">
      <c r="A394" s="127" t="s">
        <v>706</v>
      </c>
      <c r="B394" s="32" t="s">
        <v>97</v>
      </c>
      <c r="C394" s="33" t="s">
        <v>28</v>
      </c>
      <c r="D394" s="51" t="s">
        <v>0</v>
      </c>
      <c r="E394" s="90" t="s">
        <v>262</v>
      </c>
      <c r="F394" s="51"/>
      <c r="G394" s="63">
        <f>G395+G399+G403+G407+G416</f>
        <v>11504</v>
      </c>
    </row>
    <row r="395" spans="1:7" ht="38.25" x14ac:dyDescent="0.2">
      <c r="A395" s="152" t="s">
        <v>467</v>
      </c>
      <c r="B395" s="32" t="s">
        <v>97</v>
      </c>
      <c r="C395" s="51" t="s">
        <v>28</v>
      </c>
      <c r="D395" s="51" t="s">
        <v>0</v>
      </c>
      <c r="E395" s="90" t="s">
        <v>278</v>
      </c>
      <c r="F395" s="51"/>
      <c r="G395" s="63">
        <f>G396</f>
        <v>1757</v>
      </c>
    </row>
    <row r="396" spans="1:7" ht="33" customHeight="1" x14ac:dyDescent="0.2">
      <c r="A396" s="62" t="s">
        <v>429</v>
      </c>
      <c r="B396" s="32" t="s">
        <v>97</v>
      </c>
      <c r="C396" s="51" t="s">
        <v>28</v>
      </c>
      <c r="D396" s="33" t="s">
        <v>0</v>
      </c>
      <c r="E396" s="90" t="s">
        <v>279</v>
      </c>
      <c r="F396" s="33"/>
      <c r="G396" s="63">
        <f>G397</f>
        <v>1757</v>
      </c>
    </row>
    <row r="397" spans="1:7" ht="38.25" x14ac:dyDescent="0.2">
      <c r="A397" s="31" t="s">
        <v>359</v>
      </c>
      <c r="B397" s="32" t="s">
        <v>97</v>
      </c>
      <c r="C397" s="33" t="s">
        <v>28</v>
      </c>
      <c r="D397" s="33" t="s">
        <v>0</v>
      </c>
      <c r="E397" s="90" t="s">
        <v>279</v>
      </c>
      <c r="F397" s="33">
        <v>200</v>
      </c>
      <c r="G397" s="63">
        <f>G398</f>
        <v>1757</v>
      </c>
    </row>
    <row r="398" spans="1:7" ht="38.25" x14ac:dyDescent="0.2">
      <c r="A398" s="31" t="s">
        <v>360</v>
      </c>
      <c r="B398" s="32" t="s">
        <v>97</v>
      </c>
      <c r="C398" s="33" t="s">
        <v>28</v>
      </c>
      <c r="D398" s="33" t="s">
        <v>0</v>
      </c>
      <c r="E398" s="90" t="s">
        <v>279</v>
      </c>
      <c r="F398" s="33">
        <v>240</v>
      </c>
      <c r="G398" s="63">
        <f>1757</f>
        <v>1757</v>
      </c>
    </row>
    <row r="399" spans="1:7" ht="42.6" customHeight="1" x14ac:dyDescent="0.2">
      <c r="A399" s="152" t="s">
        <v>336</v>
      </c>
      <c r="B399" s="32" t="s">
        <v>97</v>
      </c>
      <c r="C399" s="33" t="s">
        <v>28</v>
      </c>
      <c r="D399" s="51" t="s">
        <v>0</v>
      </c>
      <c r="E399" s="90" t="s">
        <v>347</v>
      </c>
      <c r="F399" s="33"/>
      <c r="G399" s="63">
        <f>G400</f>
        <v>4055</v>
      </c>
    </row>
    <row r="400" spans="1:7" ht="28.9" customHeight="1" x14ac:dyDescent="0.2">
      <c r="A400" s="62" t="s">
        <v>430</v>
      </c>
      <c r="B400" s="32" t="s">
        <v>97</v>
      </c>
      <c r="C400" s="51" t="s">
        <v>28</v>
      </c>
      <c r="D400" s="33" t="s">
        <v>0</v>
      </c>
      <c r="E400" s="90" t="s">
        <v>280</v>
      </c>
      <c r="F400" s="33"/>
      <c r="G400" s="63">
        <f>G401</f>
        <v>4055</v>
      </c>
    </row>
    <row r="401" spans="1:7" ht="38.25" x14ac:dyDescent="0.2">
      <c r="A401" s="31" t="s">
        <v>359</v>
      </c>
      <c r="B401" s="32" t="s">
        <v>97</v>
      </c>
      <c r="C401" s="33" t="s">
        <v>28</v>
      </c>
      <c r="D401" s="33" t="s">
        <v>0</v>
      </c>
      <c r="E401" s="90" t="s">
        <v>280</v>
      </c>
      <c r="F401" s="33">
        <v>200</v>
      </c>
      <c r="G401" s="63">
        <f>G402</f>
        <v>4055</v>
      </c>
    </row>
    <row r="402" spans="1:7" ht="40.9" customHeight="1" x14ac:dyDescent="0.2">
      <c r="A402" s="31" t="s">
        <v>360</v>
      </c>
      <c r="B402" s="32" t="s">
        <v>97</v>
      </c>
      <c r="C402" s="33" t="s">
        <v>28</v>
      </c>
      <c r="D402" s="33" t="s">
        <v>0</v>
      </c>
      <c r="E402" s="90" t="s">
        <v>280</v>
      </c>
      <c r="F402" s="33">
        <v>240</v>
      </c>
      <c r="G402" s="63">
        <v>4055</v>
      </c>
    </row>
    <row r="403" spans="1:7" ht="38.25" x14ac:dyDescent="0.2">
      <c r="A403" s="118" t="s">
        <v>541</v>
      </c>
      <c r="B403" s="32" t="s">
        <v>97</v>
      </c>
      <c r="C403" s="33" t="s">
        <v>28</v>
      </c>
      <c r="D403" s="33" t="s">
        <v>0</v>
      </c>
      <c r="E403" s="90" t="s">
        <v>281</v>
      </c>
      <c r="F403" s="33"/>
      <c r="G403" s="63">
        <f>G404</f>
        <v>4866</v>
      </c>
    </row>
    <row r="404" spans="1:7" ht="76.5" x14ac:dyDescent="0.2">
      <c r="A404" s="153" t="s">
        <v>431</v>
      </c>
      <c r="B404" s="32" t="s">
        <v>97</v>
      </c>
      <c r="C404" s="33" t="s">
        <v>28</v>
      </c>
      <c r="D404" s="33" t="s">
        <v>0</v>
      </c>
      <c r="E404" s="90" t="s">
        <v>340</v>
      </c>
      <c r="F404" s="33"/>
      <c r="G404" s="63">
        <f>G405</f>
        <v>4866</v>
      </c>
    </row>
    <row r="405" spans="1:7" ht="38.25" x14ac:dyDescent="0.2">
      <c r="A405" s="31" t="s">
        <v>359</v>
      </c>
      <c r="B405" s="32" t="s">
        <v>97</v>
      </c>
      <c r="C405" s="33" t="s">
        <v>28</v>
      </c>
      <c r="D405" s="33" t="s">
        <v>0</v>
      </c>
      <c r="E405" s="90" t="s">
        <v>340</v>
      </c>
      <c r="F405" s="33">
        <v>200</v>
      </c>
      <c r="G405" s="63">
        <f>G406</f>
        <v>4866</v>
      </c>
    </row>
    <row r="406" spans="1:7" ht="38.25" x14ac:dyDescent="0.2">
      <c r="A406" s="31" t="s">
        <v>360</v>
      </c>
      <c r="B406" s="32" t="s">
        <v>97</v>
      </c>
      <c r="C406" s="33" t="s">
        <v>28</v>
      </c>
      <c r="D406" s="33" t="s">
        <v>0</v>
      </c>
      <c r="E406" s="90" t="s">
        <v>340</v>
      </c>
      <c r="F406" s="33">
        <v>240</v>
      </c>
      <c r="G406" s="63">
        <f>5009-143</f>
        <v>4866</v>
      </c>
    </row>
    <row r="407" spans="1:7" ht="26.45" hidden="1" customHeight="1" x14ac:dyDescent="0.2">
      <c r="A407" s="62" t="s">
        <v>418</v>
      </c>
      <c r="B407" s="32" t="s">
        <v>97</v>
      </c>
      <c r="C407" s="33" t="s">
        <v>28</v>
      </c>
      <c r="D407" s="33" t="s">
        <v>0</v>
      </c>
      <c r="E407" s="90" t="s">
        <v>421</v>
      </c>
      <c r="F407" s="33"/>
      <c r="G407" s="63">
        <f>G408</f>
        <v>0</v>
      </c>
    </row>
    <row r="408" spans="1:7" ht="17.45" hidden="1" customHeight="1" x14ac:dyDescent="0.2">
      <c r="A408" s="62" t="s">
        <v>419</v>
      </c>
      <c r="B408" s="32" t="s">
        <v>97</v>
      </c>
      <c r="C408" s="33" t="s">
        <v>28</v>
      </c>
      <c r="D408" s="33" t="s">
        <v>0</v>
      </c>
      <c r="E408" s="90" t="s">
        <v>421</v>
      </c>
      <c r="F408" s="33"/>
      <c r="G408" s="63">
        <f>G409</f>
        <v>0</v>
      </c>
    </row>
    <row r="409" spans="1:7" ht="39.75" hidden="1" customHeight="1" x14ac:dyDescent="0.2">
      <c r="A409" s="105" t="s">
        <v>359</v>
      </c>
      <c r="B409" s="32" t="s">
        <v>97</v>
      </c>
      <c r="C409" s="33" t="s">
        <v>28</v>
      </c>
      <c r="D409" s="33" t="s">
        <v>0</v>
      </c>
      <c r="E409" s="90" t="s">
        <v>421</v>
      </c>
      <c r="F409" s="33">
        <v>200</v>
      </c>
      <c r="G409" s="63">
        <f>G410</f>
        <v>0</v>
      </c>
    </row>
    <row r="410" spans="1:7" ht="39.75" hidden="1" customHeight="1" x14ac:dyDescent="0.2">
      <c r="A410" s="31" t="s">
        <v>360</v>
      </c>
      <c r="B410" s="32" t="s">
        <v>97</v>
      </c>
      <c r="C410" s="33" t="s">
        <v>28</v>
      </c>
      <c r="D410" s="33" t="s">
        <v>0</v>
      </c>
      <c r="E410" s="90" t="s">
        <v>421</v>
      </c>
      <c r="F410" s="33">
        <v>240</v>
      </c>
      <c r="G410" s="63"/>
    </row>
    <row r="411" spans="1:7" ht="39.75" hidden="1" customHeight="1" x14ac:dyDescent="0.2">
      <c r="A411" s="31"/>
      <c r="B411" s="32"/>
      <c r="C411" s="33"/>
      <c r="D411" s="33"/>
      <c r="E411" s="90"/>
      <c r="F411" s="33"/>
      <c r="G411" s="63"/>
    </row>
    <row r="412" spans="1:7" ht="39.75" hidden="1" customHeight="1" x14ac:dyDescent="0.2">
      <c r="A412" s="31"/>
      <c r="B412" s="32"/>
      <c r="C412" s="33"/>
      <c r="D412" s="33"/>
      <c r="E412" s="90"/>
      <c r="F412" s="33"/>
      <c r="G412" s="63"/>
    </row>
    <row r="413" spans="1:7" ht="39.75" hidden="1" customHeight="1" x14ac:dyDescent="0.2">
      <c r="A413" s="31"/>
      <c r="B413" s="32"/>
      <c r="C413" s="33"/>
      <c r="D413" s="33"/>
      <c r="E413" s="90"/>
      <c r="F413" s="33"/>
      <c r="G413" s="63"/>
    </row>
    <row r="414" spans="1:7" ht="30" hidden="1" customHeight="1" x14ac:dyDescent="0.2">
      <c r="A414" s="154"/>
      <c r="B414" s="33"/>
      <c r="C414" s="33"/>
      <c r="D414" s="33"/>
      <c r="E414" s="155"/>
      <c r="F414" s="33"/>
      <c r="G414" s="63"/>
    </row>
    <row r="415" spans="1:7" ht="43.9" hidden="1" customHeight="1" x14ac:dyDescent="0.2">
      <c r="A415" s="156"/>
      <c r="B415" s="157"/>
      <c r="C415" s="33"/>
      <c r="D415" s="33"/>
      <c r="E415" s="158"/>
      <c r="F415" s="33"/>
      <c r="G415" s="63"/>
    </row>
    <row r="416" spans="1:7" ht="33" customHeight="1" x14ac:dyDescent="0.2">
      <c r="A416" s="159" t="s">
        <v>739</v>
      </c>
      <c r="B416" s="33">
        <v>111</v>
      </c>
      <c r="C416" s="33" t="s">
        <v>28</v>
      </c>
      <c r="D416" s="33" t="s">
        <v>0</v>
      </c>
      <c r="E416" s="160" t="s">
        <v>421</v>
      </c>
      <c r="F416" s="33"/>
      <c r="G416" s="63">
        <f>G417</f>
        <v>826</v>
      </c>
    </row>
    <row r="417" spans="1:7" ht="24.6" customHeight="1" x14ac:dyDescent="0.2">
      <c r="A417" s="159" t="s">
        <v>738</v>
      </c>
      <c r="B417" s="33">
        <v>111</v>
      </c>
      <c r="C417" s="33" t="s">
        <v>28</v>
      </c>
      <c r="D417" s="33" t="s">
        <v>0</v>
      </c>
      <c r="E417" s="160" t="s">
        <v>421</v>
      </c>
      <c r="F417" s="33"/>
      <c r="G417" s="63">
        <f>G418</f>
        <v>826</v>
      </c>
    </row>
    <row r="418" spans="1:7" ht="44.45" customHeight="1" x14ac:dyDescent="0.2">
      <c r="A418" s="161" t="s">
        <v>359</v>
      </c>
      <c r="B418" s="33">
        <v>111</v>
      </c>
      <c r="C418" s="42" t="s">
        <v>28</v>
      </c>
      <c r="D418" s="42" t="s">
        <v>0</v>
      </c>
      <c r="E418" s="160" t="s">
        <v>421</v>
      </c>
      <c r="F418" s="33">
        <v>200</v>
      </c>
      <c r="G418" s="63">
        <f>G419</f>
        <v>826</v>
      </c>
    </row>
    <row r="419" spans="1:7" ht="43.9" customHeight="1" x14ac:dyDescent="0.2">
      <c r="A419" s="162" t="s">
        <v>621</v>
      </c>
      <c r="B419" s="33">
        <v>111</v>
      </c>
      <c r="C419" s="42" t="s">
        <v>28</v>
      </c>
      <c r="D419" s="42" t="s">
        <v>0</v>
      </c>
      <c r="E419" s="160" t="s">
        <v>421</v>
      </c>
      <c r="F419" s="33">
        <v>240</v>
      </c>
      <c r="G419" s="63">
        <v>826</v>
      </c>
    </row>
    <row r="420" spans="1:7" ht="21" customHeight="1" x14ac:dyDescent="0.2">
      <c r="A420" s="108" t="s">
        <v>30</v>
      </c>
      <c r="B420" s="32" t="s">
        <v>97</v>
      </c>
      <c r="C420" s="69" t="s">
        <v>28</v>
      </c>
      <c r="D420" s="69" t="s">
        <v>3</v>
      </c>
      <c r="E420" s="100"/>
      <c r="F420" s="32"/>
      <c r="G420" s="35">
        <f>G421</f>
        <v>90568</v>
      </c>
    </row>
    <row r="421" spans="1:7" ht="70.900000000000006" customHeight="1" x14ac:dyDescent="0.2">
      <c r="A421" s="127" t="s">
        <v>704</v>
      </c>
      <c r="B421" s="32" t="s">
        <v>97</v>
      </c>
      <c r="C421" s="33" t="s">
        <v>28</v>
      </c>
      <c r="D421" s="51" t="s">
        <v>3</v>
      </c>
      <c r="E421" s="90" t="s">
        <v>262</v>
      </c>
      <c r="F421" s="51"/>
      <c r="G421" s="163">
        <f>G422+G430+G444+G453</f>
        <v>90568</v>
      </c>
    </row>
    <row r="422" spans="1:7" ht="81.599999999999994" customHeight="1" x14ac:dyDescent="0.2">
      <c r="A422" s="118" t="s">
        <v>282</v>
      </c>
      <c r="B422" s="32" t="s">
        <v>97</v>
      </c>
      <c r="C422" s="51" t="s">
        <v>28</v>
      </c>
      <c r="D422" s="69" t="s">
        <v>3</v>
      </c>
      <c r="E422" s="90" t="s">
        <v>285</v>
      </c>
      <c r="F422" s="35"/>
      <c r="G422" s="63">
        <f>G423</f>
        <v>31580</v>
      </c>
    </row>
    <row r="423" spans="1:7" ht="67.900000000000006" customHeight="1" x14ac:dyDescent="0.2">
      <c r="A423" s="62" t="s">
        <v>446</v>
      </c>
      <c r="B423" s="32" t="s">
        <v>97</v>
      </c>
      <c r="C423" s="51" t="s">
        <v>28</v>
      </c>
      <c r="D423" s="33" t="s">
        <v>3</v>
      </c>
      <c r="E423" s="33" t="s">
        <v>286</v>
      </c>
      <c r="F423" s="33"/>
      <c r="G423" s="63">
        <f>G424</f>
        <v>31580</v>
      </c>
    </row>
    <row r="424" spans="1:7" ht="42" customHeight="1" x14ac:dyDescent="0.2">
      <c r="A424" s="31" t="s">
        <v>359</v>
      </c>
      <c r="B424" s="32" t="s">
        <v>97</v>
      </c>
      <c r="C424" s="33" t="s">
        <v>28</v>
      </c>
      <c r="D424" s="33" t="s">
        <v>3</v>
      </c>
      <c r="E424" s="33" t="s">
        <v>286</v>
      </c>
      <c r="F424" s="33">
        <v>200</v>
      </c>
      <c r="G424" s="63">
        <f>G425</f>
        <v>31580</v>
      </c>
    </row>
    <row r="425" spans="1:7" ht="42" customHeight="1" x14ac:dyDescent="0.2">
      <c r="A425" s="31" t="s">
        <v>360</v>
      </c>
      <c r="B425" s="32" t="s">
        <v>97</v>
      </c>
      <c r="C425" s="33" t="s">
        <v>28</v>
      </c>
      <c r="D425" s="33" t="s">
        <v>3</v>
      </c>
      <c r="E425" s="33" t="s">
        <v>286</v>
      </c>
      <c r="F425" s="33">
        <v>240</v>
      </c>
      <c r="G425" s="63">
        <f>31580</f>
        <v>31580</v>
      </c>
    </row>
    <row r="426" spans="1:7" ht="42" hidden="1" customHeight="1" x14ac:dyDescent="0.2">
      <c r="A426" s="118"/>
      <c r="B426" s="32"/>
      <c r="C426" s="51"/>
      <c r="D426" s="120"/>
      <c r="E426" s="90"/>
      <c r="F426" s="33"/>
      <c r="G426" s="63"/>
    </row>
    <row r="427" spans="1:7" ht="33.6" hidden="1" customHeight="1" x14ac:dyDescent="0.2">
      <c r="A427" s="118"/>
      <c r="B427" s="32"/>
      <c r="C427" s="51"/>
      <c r="D427" s="120"/>
      <c r="E427" s="164"/>
      <c r="F427" s="33"/>
      <c r="G427" s="63"/>
    </row>
    <row r="428" spans="1:7" ht="42" hidden="1" customHeight="1" x14ac:dyDescent="0.2">
      <c r="A428" s="165"/>
      <c r="B428" s="32"/>
      <c r="C428" s="51"/>
      <c r="D428" s="120"/>
      <c r="E428" s="164"/>
      <c r="F428" s="33"/>
      <c r="G428" s="63"/>
    </row>
    <row r="429" spans="1:7" ht="42" hidden="1" customHeight="1" x14ac:dyDescent="0.2">
      <c r="A429" s="166"/>
      <c r="B429" s="32"/>
      <c r="C429" s="51"/>
      <c r="D429" s="120"/>
      <c r="E429" s="164"/>
      <c r="F429" s="33"/>
      <c r="G429" s="63"/>
    </row>
    <row r="430" spans="1:7" ht="57.6" customHeight="1" x14ac:dyDescent="0.2">
      <c r="A430" s="62" t="s">
        <v>601</v>
      </c>
      <c r="B430" s="32" t="s">
        <v>97</v>
      </c>
      <c r="C430" s="51" t="s">
        <v>28</v>
      </c>
      <c r="D430" s="51" t="s">
        <v>3</v>
      </c>
      <c r="E430" s="90" t="s">
        <v>283</v>
      </c>
      <c r="F430" s="51"/>
      <c r="G430" s="163">
        <f>G431</f>
        <v>192</v>
      </c>
    </row>
    <row r="431" spans="1:7" ht="91.9" customHeight="1" x14ac:dyDescent="0.2">
      <c r="A431" s="62" t="s">
        <v>432</v>
      </c>
      <c r="B431" s="32" t="s">
        <v>97</v>
      </c>
      <c r="C431" s="51" t="s">
        <v>28</v>
      </c>
      <c r="D431" s="69" t="s">
        <v>3</v>
      </c>
      <c r="E431" s="90" t="s">
        <v>284</v>
      </c>
      <c r="F431" s="167"/>
      <c r="G431" s="168">
        <f>G433</f>
        <v>192</v>
      </c>
    </row>
    <row r="432" spans="1:7" ht="45" customHeight="1" x14ac:dyDescent="0.2">
      <c r="A432" s="31" t="s">
        <v>359</v>
      </c>
      <c r="B432" s="32" t="s">
        <v>97</v>
      </c>
      <c r="C432" s="51" t="s">
        <v>28</v>
      </c>
      <c r="D432" s="69" t="s">
        <v>3</v>
      </c>
      <c r="E432" s="90" t="s">
        <v>284</v>
      </c>
      <c r="F432" s="69">
        <v>200</v>
      </c>
      <c r="G432" s="168">
        <f>G433</f>
        <v>192</v>
      </c>
    </row>
    <row r="433" spans="1:7" ht="43.9" customHeight="1" x14ac:dyDescent="0.2">
      <c r="A433" s="31" t="s">
        <v>360</v>
      </c>
      <c r="B433" s="32" t="s">
        <v>97</v>
      </c>
      <c r="C433" s="51" t="s">
        <v>28</v>
      </c>
      <c r="D433" s="69" t="s">
        <v>3</v>
      </c>
      <c r="E433" s="90" t="s">
        <v>284</v>
      </c>
      <c r="F433" s="71">
        <v>240</v>
      </c>
      <c r="G433" s="168">
        <v>192</v>
      </c>
    </row>
    <row r="434" spans="1:7" ht="83.45" hidden="1" customHeight="1" x14ac:dyDescent="0.2">
      <c r="A434" s="100"/>
      <c r="B434" s="100"/>
      <c r="C434" s="100"/>
      <c r="D434" s="100"/>
      <c r="E434" s="100"/>
      <c r="F434" s="100"/>
      <c r="G434" s="100"/>
    </row>
    <row r="435" spans="1:7" ht="91.15" hidden="1" customHeight="1" x14ac:dyDescent="0.2">
      <c r="A435" s="100"/>
      <c r="B435" s="100"/>
      <c r="C435" s="100"/>
      <c r="D435" s="100"/>
      <c r="E435" s="100"/>
      <c r="F435" s="100"/>
      <c r="G435" s="100"/>
    </row>
    <row r="436" spans="1:7" ht="38.450000000000003" hidden="1" customHeight="1" x14ac:dyDescent="0.2">
      <c r="A436" s="100"/>
      <c r="B436" s="100"/>
      <c r="C436" s="100"/>
      <c r="D436" s="100"/>
      <c r="E436" s="100"/>
      <c r="F436" s="100"/>
      <c r="G436" s="100"/>
    </row>
    <row r="437" spans="1:7" ht="40.5" hidden="1" customHeight="1" x14ac:dyDescent="0.2">
      <c r="A437" s="100"/>
      <c r="B437" s="100"/>
      <c r="C437" s="100"/>
      <c r="D437" s="100"/>
      <c r="E437" s="100"/>
      <c r="F437" s="100"/>
      <c r="G437" s="100"/>
    </row>
    <row r="438" spans="1:7" ht="24.6" hidden="1" customHeight="1" x14ac:dyDescent="0.2">
      <c r="A438" s="108"/>
      <c r="B438" s="32"/>
      <c r="C438" s="69"/>
      <c r="D438" s="69"/>
      <c r="E438" s="35"/>
      <c r="F438" s="32"/>
      <c r="G438" s="35"/>
    </row>
    <row r="439" spans="1:7" ht="24.6" hidden="1" customHeight="1" x14ac:dyDescent="0.2">
      <c r="A439" s="108"/>
      <c r="B439" s="32"/>
      <c r="C439" s="69"/>
      <c r="D439" s="69"/>
      <c r="E439" s="35"/>
      <c r="F439" s="32"/>
      <c r="G439" s="35"/>
    </row>
    <row r="440" spans="1:7" ht="96" hidden="1" customHeight="1" x14ac:dyDescent="0.2">
      <c r="A440" s="62"/>
      <c r="B440" s="32"/>
      <c r="C440" s="69"/>
      <c r="D440" s="69"/>
      <c r="E440" s="35"/>
      <c r="F440" s="32"/>
      <c r="G440" s="35"/>
    </row>
    <row r="441" spans="1:7" ht="31.15" hidden="1" customHeight="1" x14ac:dyDescent="0.2">
      <c r="A441" s="31"/>
      <c r="B441" s="32"/>
      <c r="C441" s="69"/>
      <c r="D441" s="69"/>
      <c r="E441" s="35"/>
      <c r="F441" s="32"/>
      <c r="G441" s="35"/>
    </row>
    <row r="442" spans="1:7" hidden="1" x14ac:dyDescent="0.2">
      <c r="A442" s="107"/>
      <c r="B442" s="32"/>
      <c r="C442" s="69"/>
      <c r="D442" s="69"/>
      <c r="E442" s="32"/>
      <c r="F442" s="32"/>
      <c r="G442" s="35"/>
    </row>
    <row r="443" spans="1:7" hidden="1" x14ac:dyDescent="0.2">
      <c r="A443" s="31"/>
      <c r="B443" s="32"/>
      <c r="C443" s="69"/>
      <c r="D443" s="69"/>
      <c r="E443" s="32"/>
      <c r="F443" s="71"/>
      <c r="G443" s="35"/>
    </row>
    <row r="444" spans="1:7" ht="42" customHeight="1" x14ac:dyDescent="0.2">
      <c r="A444" s="29" t="s">
        <v>663</v>
      </c>
      <c r="B444" s="32" t="s">
        <v>97</v>
      </c>
      <c r="C444" s="51" t="s">
        <v>28</v>
      </c>
      <c r="D444" s="120" t="s">
        <v>3</v>
      </c>
      <c r="E444" s="90" t="s">
        <v>665</v>
      </c>
      <c r="F444" s="33"/>
      <c r="G444" s="35">
        <f>G445</f>
        <v>42153</v>
      </c>
    </row>
    <row r="445" spans="1:7" ht="34.9" customHeight="1" x14ac:dyDescent="0.2">
      <c r="A445" s="89" t="s">
        <v>664</v>
      </c>
      <c r="B445" s="32" t="s">
        <v>97</v>
      </c>
      <c r="C445" s="51" t="s">
        <v>28</v>
      </c>
      <c r="D445" s="120" t="s">
        <v>3</v>
      </c>
      <c r="E445" s="90" t="s">
        <v>666</v>
      </c>
      <c r="F445" s="33"/>
      <c r="G445" s="35">
        <f>G446</f>
        <v>42153</v>
      </c>
    </row>
    <row r="446" spans="1:7" ht="45.6" customHeight="1" x14ac:dyDescent="0.2">
      <c r="A446" s="31" t="s">
        <v>359</v>
      </c>
      <c r="B446" s="32" t="s">
        <v>97</v>
      </c>
      <c r="C446" s="51" t="s">
        <v>28</v>
      </c>
      <c r="D446" s="120" t="s">
        <v>3</v>
      </c>
      <c r="E446" s="90" t="s">
        <v>666</v>
      </c>
      <c r="F446" s="33">
        <v>200</v>
      </c>
      <c r="G446" s="35">
        <f>G447</f>
        <v>42153</v>
      </c>
    </row>
    <row r="447" spans="1:7" ht="41.45" customHeight="1" x14ac:dyDescent="0.2">
      <c r="A447" s="31" t="s">
        <v>360</v>
      </c>
      <c r="B447" s="32" t="s">
        <v>97</v>
      </c>
      <c r="C447" s="51" t="s">
        <v>28</v>
      </c>
      <c r="D447" s="120" t="s">
        <v>3</v>
      </c>
      <c r="E447" s="90" t="s">
        <v>666</v>
      </c>
      <c r="F447" s="33">
        <v>240</v>
      </c>
      <c r="G447" s="35">
        <f>14995+19987+270+6901</f>
        <v>42153</v>
      </c>
    </row>
    <row r="448" spans="1:7" ht="24" hidden="1" customHeight="1" x14ac:dyDescent="0.2">
      <c r="A448" s="31"/>
      <c r="B448" s="32"/>
      <c r="C448" s="69"/>
      <c r="D448" s="69"/>
      <c r="E448" s="32"/>
      <c r="F448" s="71"/>
      <c r="G448" s="35"/>
    </row>
    <row r="449" spans="1:7" ht="30" hidden="1" customHeight="1" x14ac:dyDescent="0.2">
      <c r="A449" s="100"/>
      <c r="B449" s="100"/>
      <c r="C449" s="100"/>
      <c r="D449" s="100"/>
      <c r="E449" s="100"/>
      <c r="F449" s="169"/>
      <c r="G449" s="100"/>
    </row>
    <row r="450" spans="1:7" ht="42.6" hidden="1" customHeight="1" x14ac:dyDescent="0.2">
      <c r="A450" s="100"/>
      <c r="B450" s="100"/>
      <c r="C450" s="100"/>
      <c r="D450" s="100"/>
      <c r="E450" s="100"/>
      <c r="F450" s="169"/>
      <c r="G450" s="100"/>
    </row>
    <row r="451" spans="1:7" ht="30" hidden="1" customHeight="1" x14ac:dyDescent="0.2">
      <c r="A451" s="100"/>
      <c r="B451" s="100"/>
      <c r="C451" s="100"/>
      <c r="D451" s="100"/>
      <c r="E451" s="100"/>
      <c r="F451" s="169"/>
      <c r="G451" s="100"/>
    </row>
    <row r="452" spans="1:7" ht="47.45" customHeight="1" x14ac:dyDescent="0.2">
      <c r="A452" s="29" t="s">
        <v>776</v>
      </c>
      <c r="B452" s="32" t="s">
        <v>97</v>
      </c>
      <c r="C452" s="33" t="s">
        <v>28</v>
      </c>
      <c r="D452" s="33" t="s">
        <v>3</v>
      </c>
      <c r="E452" s="90" t="s">
        <v>812</v>
      </c>
      <c r="F452" s="71"/>
      <c r="G452" s="35">
        <f>G453</f>
        <v>16643</v>
      </c>
    </row>
    <row r="453" spans="1:7" ht="33" customHeight="1" x14ac:dyDescent="0.2">
      <c r="A453" s="91" t="s">
        <v>749</v>
      </c>
      <c r="B453" s="48" t="s">
        <v>97</v>
      </c>
      <c r="C453" s="64" t="s">
        <v>28</v>
      </c>
      <c r="D453" s="64" t="s">
        <v>3</v>
      </c>
      <c r="E453" s="65" t="s">
        <v>750</v>
      </c>
      <c r="F453" s="64"/>
      <c r="G453" s="170">
        <f>G454+G457+G461</f>
        <v>16643</v>
      </c>
    </row>
    <row r="454" spans="1:7" ht="33" customHeight="1" x14ac:dyDescent="0.2">
      <c r="A454" s="89" t="s">
        <v>794</v>
      </c>
      <c r="B454" s="32" t="s">
        <v>97</v>
      </c>
      <c r="C454" s="33" t="s">
        <v>28</v>
      </c>
      <c r="D454" s="33" t="s">
        <v>3</v>
      </c>
      <c r="E454" s="90" t="s">
        <v>795</v>
      </c>
      <c r="F454" s="33"/>
      <c r="G454" s="35">
        <f>G455</f>
        <v>5307</v>
      </c>
    </row>
    <row r="455" spans="1:7" ht="42" customHeight="1" x14ac:dyDescent="0.2">
      <c r="A455" s="31" t="s">
        <v>496</v>
      </c>
      <c r="B455" s="32" t="s">
        <v>97</v>
      </c>
      <c r="C455" s="33" t="s">
        <v>28</v>
      </c>
      <c r="D455" s="33" t="s">
        <v>3</v>
      </c>
      <c r="E455" s="90" t="s">
        <v>795</v>
      </c>
      <c r="F455" s="33">
        <v>400</v>
      </c>
      <c r="G455" s="35">
        <f>G456</f>
        <v>5307</v>
      </c>
    </row>
    <row r="456" spans="1:7" ht="23.45" customHeight="1" x14ac:dyDescent="0.2">
      <c r="A456" s="31" t="s">
        <v>525</v>
      </c>
      <c r="B456" s="32" t="s">
        <v>97</v>
      </c>
      <c r="C456" s="33" t="s">
        <v>28</v>
      </c>
      <c r="D456" s="33" t="s">
        <v>3</v>
      </c>
      <c r="E456" s="90" t="s">
        <v>795</v>
      </c>
      <c r="F456" s="33">
        <v>410</v>
      </c>
      <c r="G456" s="35">
        <v>5307</v>
      </c>
    </row>
    <row r="457" spans="1:7" ht="41.45" customHeight="1" x14ac:dyDescent="0.2">
      <c r="A457" s="31" t="s">
        <v>359</v>
      </c>
      <c r="B457" s="39" t="s">
        <v>97</v>
      </c>
      <c r="C457" s="40" t="s">
        <v>28</v>
      </c>
      <c r="D457" s="40" t="s">
        <v>3</v>
      </c>
      <c r="E457" s="41" t="s">
        <v>750</v>
      </c>
      <c r="F457" s="71">
        <v>200</v>
      </c>
      <c r="G457" s="35">
        <f>G458</f>
        <v>657</v>
      </c>
    </row>
    <row r="458" spans="1:7" ht="40.15" customHeight="1" x14ac:dyDescent="0.2">
      <c r="A458" s="31" t="s">
        <v>360</v>
      </c>
      <c r="B458" s="39" t="s">
        <v>97</v>
      </c>
      <c r="C458" s="40" t="s">
        <v>28</v>
      </c>
      <c r="D458" s="40" t="s">
        <v>3</v>
      </c>
      <c r="E458" s="41" t="s">
        <v>750</v>
      </c>
      <c r="F458" s="71">
        <v>240</v>
      </c>
      <c r="G458" s="35">
        <f>90+90+387+90</f>
        <v>657</v>
      </c>
    </row>
    <row r="459" spans="1:7" ht="24" hidden="1" customHeight="1" x14ac:dyDescent="0.2">
      <c r="A459" s="31"/>
      <c r="B459" s="32"/>
      <c r="C459" s="69"/>
      <c r="D459" s="69"/>
      <c r="E459" s="32"/>
      <c r="F459" s="71"/>
      <c r="G459" s="35"/>
    </row>
    <row r="460" spans="1:7" ht="24" hidden="1" customHeight="1" x14ac:dyDescent="0.2">
      <c r="A460" s="31"/>
      <c r="B460" s="32"/>
      <c r="C460" s="69"/>
      <c r="D460" s="69"/>
      <c r="E460" s="32"/>
      <c r="F460" s="71"/>
      <c r="G460" s="35"/>
    </row>
    <row r="461" spans="1:7" ht="43.9" customHeight="1" x14ac:dyDescent="0.2">
      <c r="A461" s="37" t="s">
        <v>496</v>
      </c>
      <c r="B461" s="39" t="s">
        <v>97</v>
      </c>
      <c r="C461" s="40" t="s">
        <v>28</v>
      </c>
      <c r="D461" s="40" t="s">
        <v>3</v>
      </c>
      <c r="E461" s="41" t="s">
        <v>750</v>
      </c>
      <c r="F461" s="40">
        <v>400</v>
      </c>
      <c r="G461" s="35">
        <f>G462</f>
        <v>10679</v>
      </c>
    </row>
    <row r="462" spans="1:7" ht="24" customHeight="1" x14ac:dyDescent="0.2">
      <c r="A462" s="38" t="s">
        <v>525</v>
      </c>
      <c r="B462" s="39" t="s">
        <v>97</v>
      </c>
      <c r="C462" s="42" t="s">
        <v>28</v>
      </c>
      <c r="D462" s="42" t="s">
        <v>3</v>
      </c>
      <c r="E462" s="41" t="s">
        <v>750</v>
      </c>
      <c r="F462" s="40">
        <v>410</v>
      </c>
      <c r="G462" s="35">
        <f>2675+2946+1735+3323</f>
        <v>10679</v>
      </c>
    </row>
    <row r="463" spans="1:7" ht="22.9" customHeight="1" x14ac:dyDescent="0.2">
      <c r="A463" s="108" t="s">
        <v>31</v>
      </c>
      <c r="B463" s="32" t="s">
        <v>97</v>
      </c>
      <c r="C463" s="69" t="s">
        <v>28</v>
      </c>
      <c r="D463" s="69" t="s">
        <v>12</v>
      </c>
      <c r="E463" s="69"/>
      <c r="F463" s="71"/>
      <c r="G463" s="35">
        <f>G464+G520</f>
        <v>159982</v>
      </c>
    </row>
    <row r="464" spans="1:7" ht="71.45" customHeight="1" x14ac:dyDescent="0.2">
      <c r="A464" s="127" t="s">
        <v>705</v>
      </c>
      <c r="B464" s="32" t="s">
        <v>97</v>
      </c>
      <c r="C464" s="33" t="s">
        <v>28</v>
      </c>
      <c r="D464" s="33" t="s">
        <v>12</v>
      </c>
      <c r="E464" s="33" t="s">
        <v>262</v>
      </c>
      <c r="F464" s="33"/>
      <c r="G464" s="63">
        <f>G469+G473+G477+G481+G497+G501+G509+G514</f>
        <v>91372</v>
      </c>
    </row>
    <row r="465" spans="1:7" hidden="1" x14ac:dyDescent="0.2">
      <c r="A465" s="62"/>
      <c r="B465" s="32"/>
      <c r="C465" s="33"/>
      <c r="D465" s="33"/>
      <c r="E465" s="33"/>
      <c r="F465" s="33"/>
      <c r="G465" s="63">
        <f>G466</f>
        <v>0</v>
      </c>
    </row>
    <row r="466" spans="1:7" ht="28.9" hidden="1" customHeight="1" x14ac:dyDescent="0.2">
      <c r="A466" s="62"/>
      <c r="B466" s="32"/>
      <c r="C466" s="33"/>
      <c r="D466" s="33"/>
      <c r="E466" s="33"/>
      <c r="F466" s="33"/>
      <c r="G466" s="63">
        <f>G467</f>
        <v>0</v>
      </c>
    </row>
    <row r="467" spans="1:7" hidden="1" x14ac:dyDescent="0.2">
      <c r="A467" s="31"/>
      <c r="B467" s="32"/>
      <c r="C467" s="33"/>
      <c r="D467" s="33"/>
      <c r="E467" s="33"/>
      <c r="F467" s="33"/>
      <c r="G467" s="63">
        <f>G468</f>
        <v>0</v>
      </c>
    </row>
    <row r="468" spans="1:7" hidden="1" x14ac:dyDescent="0.2">
      <c r="A468" s="31"/>
      <c r="B468" s="32"/>
      <c r="C468" s="33"/>
      <c r="D468" s="33"/>
      <c r="E468" s="33"/>
      <c r="F468" s="33"/>
      <c r="G468" s="63"/>
    </row>
    <row r="469" spans="1:7" ht="32.450000000000003" customHeight="1" x14ac:dyDescent="0.2">
      <c r="A469" s="118" t="s">
        <v>468</v>
      </c>
      <c r="B469" s="32" t="s">
        <v>97</v>
      </c>
      <c r="C469" s="33" t="s">
        <v>28</v>
      </c>
      <c r="D469" s="33" t="s">
        <v>12</v>
      </c>
      <c r="E469" s="33" t="s">
        <v>287</v>
      </c>
      <c r="F469" s="33"/>
      <c r="G469" s="63">
        <f>G470</f>
        <v>31232</v>
      </c>
    </row>
    <row r="470" spans="1:7" ht="19.899999999999999" customHeight="1" x14ac:dyDescent="0.2">
      <c r="A470" s="62" t="s">
        <v>433</v>
      </c>
      <c r="B470" s="32" t="s">
        <v>97</v>
      </c>
      <c r="C470" s="33" t="s">
        <v>28</v>
      </c>
      <c r="D470" s="33" t="s">
        <v>12</v>
      </c>
      <c r="E470" s="33" t="s">
        <v>288</v>
      </c>
      <c r="F470" s="33"/>
      <c r="G470" s="63">
        <f>G471</f>
        <v>31232</v>
      </c>
    </row>
    <row r="471" spans="1:7" ht="38.25" x14ac:dyDescent="0.2">
      <c r="A471" s="31" t="s">
        <v>359</v>
      </c>
      <c r="B471" s="32" t="s">
        <v>97</v>
      </c>
      <c r="C471" s="33" t="s">
        <v>28</v>
      </c>
      <c r="D471" s="33" t="s">
        <v>12</v>
      </c>
      <c r="E471" s="33" t="s">
        <v>288</v>
      </c>
      <c r="F471" s="33">
        <v>200</v>
      </c>
      <c r="G471" s="63">
        <f>G472</f>
        <v>31232</v>
      </c>
    </row>
    <row r="472" spans="1:7" ht="38.25" x14ac:dyDescent="0.2">
      <c r="A472" s="31" t="s">
        <v>360</v>
      </c>
      <c r="B472" s="32" t="s">
        <v>97</v>
      </c>
      <c r="C472" s="33" t="s">
        <v>28</v>
      </c>
      <c r="D472" s="33" t="s">
        <v>12</v>
      </c>
      <c r="E472" s="33" t="s">
        <v>288</v>
      </c>
      <c r="F472" s="33">
        <v>240</v>
      </c>
      <c r="G472" s="63">
        <f>26235+4997</f>
        <v>31232</v>
      </c>
    </row>
    <row r="473" spans="1:7" ht="30.6" customHeight="1" x14ac:dyDescent="0.2">
      <c r="A473" s="118" t="s">
        <v>390</v>
      </c>
      <c r="B473" s="32" t="s">
        <v>97</v>
      </c>
      <c r="C473" s="33" t="s">
        <v>28</v>
      </c>
      <c r="D473" s="33" t="s">
        <v>12</v>
      </c>
      <c r="E473" s="33" t="s">
        <v>289</v>
      </c>
      <c r="F473" s="33"/>
      <c r="G473" s="63">
        <f>G474</f>
        <v>14450</v>
      </c>
    </row>
    <row r="474" spans="1:7" ht="20.45" customHeight="1" x14ac:dyDescent="0.2">
      <c r="A474" s="62" t="s">
        <v>434</v>
      </c>
      <c r="B474" s="32" t="s">
        <v>97</v>
      </c>
      <c r="C474" s="33" t="s">
        <v>28</v>
      </c>
      <c r="D474" s="33" t="s">
        <v>12</v>
      </c>
      <c r="E474" s="33" t="s">
        <v>290</v>
      </c>
      <c r="F474" s="33"/>
      <c r="G474" s="63">
        <f>G475</f>
        <v>14450</v>
      </c>
    </row>
    <row r="475" spans="1:7" ht="38.25" x14ac:dyDescent="0.2">
      <c r="A475" s="31" t="s">
        <v>359</v>
      </c>
      <c r="B475" s="32" t="s">
        <v>97</v>
      </c>
      <c r="C475" s="33" t="s">
        <v>28</v>
      </c>
      <c r="D475" s="33" t="s">
        <v>12</v>
      </c>
      <c r="E475" s="33" t="s">
        <v>290</v>
      </c>
      <c r="F475" s="33">
        <v>200</v>
      </c>
      <c r="G475" s="63">
        <f>G476</f>
        <v>14450</v>
      </c>
    </row>
    <row r="476" spans="1:7" ht="38.25" x14ac:dyDescent="0.2">
      <c r="A476" s="31" t="s">
        <v>360</v>
      </c>
      <c r="B476" s="32" t="s">
        <v>97</v>
      </c>
      <c r="C476" s="33" t="s">
        <v>28</v>
      </c>
      <c r="D476" s="33" t="s">
        <v>12</v>
      </c>
      <c r="E476" s="33" t="s">
        <v>290</v>
      </c>
      <c r="F476" s="33">
        <v>240</v>
      </c>
      <c r="G476" s="63">
        <f>13400+1050</f>
        <v>14450</v>
      </c>
    </row>
    <row r="477" spans="1:7" ht="30" customHeight="1" x14ac:dyDescent="0.2">
      <c r="A477" s="118" t="s">
        <v>735</v>
      </c>
      <c r="B477" s="32" t="s">
        <v>97</v>
      </c>
      <c r="C477" s="33" t="s">
        <v>28</v>
      </c>
      <c r="D477" s="33" t="s">
        <v>12</v>
      </c>
      <c r="E477" s="33" t="s">
        <v>291</v>
      </c>
      <c r="F477" s="33"/>
      <c r="G477" s="63">
        <f>G478</f>
        <v>6600</v>
      </c>
    </row>
    <row r="478" spans="1:7" ht="30.6" customHeight="1" x14ac:dyDescent="0.2">
      <c r="A478" s="62" t="s">
        <v>736</v>
      </c>
      <c r="B478" s="32" t="s">
        <v>97</v>
      </c>
      <c r="C478" s="33" t="s">
        <v>28</v>
      </c>
      <c r="D478" s="33" t="s">
        <v>12</v>
      </c>
      <c r="E478" s="33" t="s">
        <v>292</v>
      </c>
      <c r="F478" s="33"/>
      <c r="G478" s="63">
        <f>G479</f>
        <v>6600</v>
      </c>
    </row>
    <row r="479" spans="1:7" ht="38.25" x14ac:dyDescent="0.2">
      <c r="A479" s="31" t="s">
        <v>359</v>
      </c>
      <c r="B479" s="32" t="s">
        <v>97</v>
      </c>
      <c r="C479" s="33" t="s">
        <v>28</v>
      </c>
      <c r="D479" s="33" t="s">
        <v>12</v>
      </c>
      <c r="E479" s="33" t="s">
        <v>292</v>
      </c>
      <c r="F479" s="33">
        <v>200</v>
      </c>
      <c r="G479" s="63">
        <f>G480</f>
        <v>6600</v>
      </c>
    </row>
    <row r="480" spans="1:7" ht="38.25" x14ac:dyDescent="0.2">
      <c r="A480" s="31" t="s">
        <v>360</v>
      </c>
      <c r="B480" s="32" t="s">
        <v>97</v>
      </c>
      <c r="C480" s="33" t="s">
        <v>28</v>
      </c>
      <c r="D480" s="33" t="s">
        <v>12</v>
      </c>
      <c r="E480" s="33" t="s">
        <v>292</v>
      </c>
      <c r="F480" s="33">
        <v>240</v>
      </c>
      <c r="G480" s="63">
        <f>1600+5000</f>
        <v>6600</v>
      </c>
    </row>
    <row r="481" spans="1:7" ht="33" customHeight="1" x14ac:dyDescent="0.2">
      <c r="A481" s="118" t="s">
        <v>611</v>
      </c>
      <c r="B481" s="32" t="s">
        <v>97</v>
      </c>
      <c r="C481" s="33" t="s">
        <v>28</v>
      </c>
      <c r="D481" s="33" t="s">
        <v>12</v>
      </c>
      <c r="E481" s="33" t="s">
        <v>293</v>
      </c>
      <c r="F481" s="33"/>
      <c r="G481" s="63">
        <f>G482+G485</f>
        <v>13237</v>
      </c>
    </row>
    <row r="482" spans="1:7" ht="30" customHeight="1" x14ac:dyDescent="0.2">
      <c r="A482" s="118" t="s">
        <v>481</v>
      </c>
      <c r="B482" s="32" t="s">
        <v>97</v>
      </c>
      <c r="C482" s="33" t="s">
        <v>28</v>
      </c>
      <c r="D482" s="33" t="s">
        <v>12</v>
      </c>
      <c r="E482" s="33" t="s">
        <v>294</v>
      </c>
      <c r="F482" s="33"/>
      <c r="G482" s="63">
        <f>G483</f>
        <v>10787</v>
      </c>
    </row>
    <row r="483" spans="1:7" ht="43.15" customHeight="1" x14ac:dyDescent="0.2">
      <c r="A483" s="31" t="s">
        <v>359</v>
      </c>
      <c r="B483" s="32" t="s">
        <v>97</v>
      </c>
      <c r="C483" s="33" t="s">
        <v>28</v>
      </c>
      <c r="D483" s="33" t="s">
        <v>12</v>
      </c>
      <c r="E483" s="33" t="s">
        <v>294</v>
      </c>
      <c r="F483" s="33">
        <v>200</v>
      </c>
      <c r="G483" s="63">
        <f>G484</f>
        <v>10787</v>
      </c>
    </row>
    <row r="484" spans="1:7" ht="42.6" customHeight="1" x14ac:dyDescent="0.2">
      <c r="A484" s="31" t="s">
        <v>360</v>
      </c>
      <c r="B484" s="32" t="s">
        <v>97</v>
      </c>
      <c r="C484" s="33" t="s">
        <v>28</v>
      </c>
      <c r="D484" s="33" t="s">
        <v>12</v>
      </c>
      <c r="E484" s="33" t="s">
        <v>294</v>
      </c>
      <c r="F484" s="33">
        <v>240</v>
      </c>
      <c r="G484" s="63">
        <f>7730+5000-1820+430-553</f>
        <v>10787</v>
      </c>
    </row>
    <row r="485" spans="1:7" ht="31.15" customHeight="1" x14ac:dyDescent="0.2">
      <c r="A485" s="29" t="s">
        <v>517</v>
      </c>
      <c r="B485" s="32" t="s">
        <v>97</v>
      </c>
      <c r="C485" s="33" t="s">
        <v>28</v>
      </c>
      <c r="D485" s="33" t="s">
        <v>12</v>
      </c>
      <c r="E485" s="33" t="s">
        <v>518</v>
      </c>
      <c r="F485" s="33"/>
      <c r="G485" s="63">
        <f>G486</f>
        <v>2450</v>
      </c>
    </row>
    <row r="486" spans="1:7" ht="40.15" customHeight="1" x14ac:dyDescent="0.2">
      <c r="A486" s="31" t="s">
        <v>359</v>
      </c>
      <c r="B486" s="32" t="s">
        <v>97</v>
      </c>
      <c r="C486" s="33" t="s">
        <v>28</v>
      </c>
      <c r="D486" s="33" t="s">
        <v>12</v>
      </c>
      <c r="E486" s="33" t="s">
        <v>518</v>
      </c>
      <c r="F486" s="33">
        <v>200</v>
      </c>
      <c r="G486" s="63">
        <f>G487</f>
        <v>2450</v>
      </c>
    </row>
    <row r="487" spans="1:7" ht="43.15" customHeight="1" x14ac:dyDescent="0.2">
      <c r="A487" s="31" t="s">
        <v>360</v>
      </c>
      <c r="B487" s="32" t="s">
        <v>97</v>
      </c>
      <c r="C487" s="33" t="s">
        <v>28</v>
      </c>
      <c r="D487" s="33" t="s">
        <v>12</v>
      </c>
      <c r="E487" s="33" t="s">
        <v>518</v>
      </c>
      <c r="F487" s="33">
        <v>240</v>
      </c>
      <c r="G487" s="63">
        <f>1200+200+1050</f>
        <v>2450</v>
      </c>
    </row>
    <row r="488" spans="1:7" ht="28.9" hidden="1" customHeight="1" x14ac:dyDescent="0.2">
      <c r="A488" s="62"/>
      <c r="B488" s="32"/>
      <c r="C488" s="33"/>
      <c r="D488" s="33"/>
      <c r="E488" s="33"/>
      <c r="F488" s="33"/>
      <c r="G488" s="63"/>
    </row>
    <row r="489" spans="1:7" ht="31.9" hidden="1" customHeight="1" x14ac:dyDescent="0.2">
      <c r="A489" s="62"/>
      <c r="B489" s="32"/>
      <c r="C489" s="33"/>
      <c r="D489" s="33"/>
      <c r="E489" s="33"/>
      <c r="F489" s="33"/>
      <c r="G489" s="63"/>
    </row>
    <row r="490" spans="1:7" ht="40.9" hidden="1" customHeight="1" x14ac:dyDescent="0.2">
      <c r="A490" s="31"/>
      <c r="B490" s="32"/>
      <c r="C490" s="33"/>
      <c r="D490" s="33"/>
      <c r="E490" s="33"/>
      <c r="F490" s="33"/>
      <c r="G490" s="63"/>
    </row>
    <row r="491" spans="1:7" ht="56.45" hidden="1" customHeight="1" x14ac:dyDescent="0.2">
      <c r="A491" s="31"/>
      <c r="B491" s="32"/>
      <c r="C491" s="33"/>
      <c r="D491" s="33"/>
      <c r="E491" s="33"/>
      <c r="F491" s="33"/>
      <c r="G491" s="63"/>
    </row>
    <row r="492" spans="1:7" hidden="1" x14ac:dyDescent="0.2">
      <c r="A492" s="31"/>
      <c r="B492" s="32"/>
      <c r="C492" s="69"/>
      <c r="D492" s="69"/>
      <c r="E492" s="32"/>
      <c r="F492" s="71"/>
      <c r="G492" s="35"/>
    </row>
    <row r="493" spans="1:7" hidden="1" x14ac:dyDescent="0.2">
      <c r="A493" s="107"/>
      <c r="B493" s="32"/>
      <c r="C493" s="69"/>
      <c r="D493" s="69"/>
      <c r="E493" s="32"/>
      <c r="F493" s="32"/>
      <c r="G493" s="35"/>
    </row>
    <row r="494" spans="1:7" hidden="1" x14ac:dyDescent="0.2">
      <c r="A494" s="31"/>
      <c r="B494" s="32"/>
      <c r="C494" s="69"/>
      <c r="D494" s="69"/>
      <c r="E494" s="32"/>
      <c r="F494" s="71"/>
      <c r="G494" s="35"/>
    </row>
    <row r="495" spans="1:7" hidden="1" x14ac:dyDescent="0.2">
      <c r="A495" s="107"/>
      <c r="B495" s="32"/>
      <c r="C495" s="69"/>
      <c r="D495" s="69"/>
      <c r="E495" s="32"/>
      <c r="F495" s="71"/>
      <c r="G495" s="35"/>
    </row>
    <row r="496" spans="1:7" hidden="1" x14ac:dyDescent="0.2">
      <c r="A496" s="31"/>
      <c r="B496" s="32"/>
      <c r="C496" s="69"/>
      <c r="D496" s="69"/>
      <c r="E496" s="32"/>
      <c r="F496" s="71"/>
      <c r="G496" s="35"/>
    </row>
    <row r="497" spans="1:7" ht="31.15" customHeight="1" x14ac:dyDescent="0.2">
      <c r="A497" s="118" t="s">
        <v>478</v>
      </c>
      <c r="B497" s="32" t="s">
        <v>97</v>
      </c>
      <c r="C497" s="33" t="s">
        <v>28</v>
      </c>
      <c r="D497" s="33" t="s">
        <v>12</v>
      </c>
      <c r="E497" s="33" t="s">
        <v>346</v>
      </c>
      <c r="F497" s="33"/>
      <c r="G497" s="35">
        <f>G498</f>
        <v>8599</v>
      </c>
    </row>
    <row r="498" spans="1:7" ht="45.6" customHeight="1" x14ac:dyDescent="0.2">
      <c r="A498" s="62" t="s">
        <v>479</v>
      </c>
      <c r="B498" s="32" t="s">
        <v>97</v>
      </c>
      <c r="C498" s="33" t="s">
        <v>28</v>
      </c>
      <c r="D498" s="33" t="s">
        <v>12</v>
      </c>
      <c r="E498" s="33" t="s">
        <v>480</v>
      </c>
      <c r="F498" s="33"/>
      <c r="G498" s="35">
        <f>G499</f>
        <v>8599</v>
      </c>
    </row>
    <row r="499" spans="1:7" ht="41.45" customHeight="1" x14ac:dyDescent="0.2">
      <c r="A499" s="105" t="s">
        <v>359</v>
      </c>
      <c r="B499" s="32" t="s">
        <v>97</v>
      </c>
      <c r="C499" s="33" t="s">
        <v>28</v>
      </c>
      <c r="D499" s="33" t="s">
        <v>12</v>
      </c>
      <c r="E499" s="33" t="s">
        <v>480</v>
      </c>
      <c r="F499" s="33">
        <v>200</v>
      </c>
      <c r="G499" s="35">
        <f>G500</f>
        <v>8599</v>
      </c>
    </row>
    <row r="500" spans="1:7" ht="45" customHeight="1" x14ac:dyDescent="0.2">
      <c r="A500" s="31" t="s">
        <v>360</v>
      </c>
      <c r="B500" s="32" t="s">
        <v>97</v>
      </c>
      <c r="C500" s="33" t="s">
        <v>28</v>
      </c>
      <c r="D500" s="33" t="s">
        <v>12</v>
      </c>
      <c r="E500" s="33" t="s">
        <v>480</v>
      </c>
      <c r="F500" s="33">
        <v>240</v>
      </c>
      <c r="G500" s="35">
        <f>8050-4+40-40+553</f>
        <v>8599</v>
      </c>
    </row>
    <row r="501" spans="1:7" ht="33" customHeight="1" x14ac:dyDescent="0.2">
      <c r="A501" s="171" t="s">
        <v>571</v>
      </c>
      <c r="B501" s="32" t="s">
        <v>97</v>
      </c>
      <c r="C501" s="40" t="s">
        <v>28</v>
      </c>
      <c r="D501" s="40" t="s">
        <v>12</v>
      </c>
      <c r="E501" s="40" t="s">
        <v>572</v>
      </c>
      <c r="F501" s="40"/>
      <c r="G501" s="35">
        <f>G502</f>
        <v>7000</v>
      </c>
    </row>
    <row r="502" spans="1:7" ht="45" customHeight="1" x14ac:dyDescent="0.2">
      <c r="A502" s="172" t="s">
        <v>759</v>
      </c>
      <c r="B502" s="32" t="s">
        <v>97</v>
      </c>
      <c r="C502" s="40" t="s">
        <v>28</v>
      </c>
      <c r="D502" s="40" t="s">
        <v>12</v>
      </c>
      <c r="E502" s="40" t="s">
        <v>610</v>
      </c>
      <c r="F502" s="40"/>
      <c r="G502" s="35">
        <f>G505+G503</f>
        <v>7000</v>
      </c>
    </row>
    <row r="503" spans="1:7" ht="51.6" customHeight="1" x14ac:dyDescent="0.2">
      <c r="A503" s="105" t="s">
        <v>359</v>
      </c>
      <c r="B503" s="32" t="s">
        <v>97</v>
      </c>
      <c r="C503" s="40" t="s">
        <v>28</v>
      </c>
      <c r="D503" s="40" t="s">
        <v>12</v>
      </c>
      <c r="E503" s="40" t="s">
        <v>610</v>
      </c>
      <c r="F503" s="40">
        <v>200</v>
      </c>
      <c r="G503" s="35">
        <f>G504</f>
        <v>47</v>
      </c>
    </row>
    <row r="504" spans="1:7" ht="47.45" customHeight="1" x14ac:dyDescent="0.2">
      <c r="A504" s="31" t="s">
        <v>360</v>
      </c>
      <c r="B504" s="32" t="s">
        <v>97</v>
      </c>
      <c r="C504" s="40" t="s">
        <v>28</v>
      </c>
      <c r="D504" s="40" t="s">
        <v>12</v>
      </c>
      <c r="E504" s="40" t="s">
        <v>610</v>
      </c>
      <c r="F504" s="40">
        <v>240</v>
      </c>
      <c r="G504" s="35">
        <f>500+47-500</f>
        <v>47</v>
      </c>
    </row>
    <row r="505" spans="1:7" ht="40.15" customHeight="1" x14ac:dyDescent="0.2">
      <c r="A505" s="173" t="s">
        <v>496</v>
      </c>
      <c r="B505" s="32" t="s">
        <v>97</v>
      </c>
      <c r="C505" s="40" t="s">
        <v>28</v>
      </c>
      <c r="D505" s="40" t="s">
        <v>12</v>
      </c>
      <c r="E505" s="40" t="s">
        <v>610</v>
      </c>
      <c r="F505" s="40">
        <v>400</v>
      </c>
      <c r="G505" s="35">
        <f>G506</f>
        <v>6953</v>
      </c>
    </row>
    <row r="506" spans="1:7" ht="23.45" customHeight="1" x14ac:dyDescent="0.2">
      <c r="A506" s="83" t="s">
        <v>525</v>
      </c>
      <c r="B506" s="32" t="s">
        <v>97</v>
      </c>
      <c r="C506" s="40" t="s">
        <v>28</v>
      </c>
      <c r="D506" s="40" t="s">
        <v>12</v>
      </c>
      <c r="E506" s="40" t="s">
        <v>610</v>
      </c>
      <c r="F506" s="40">
        <v>410</v>
      </c>
      <c r="G506" s="35">
        <f>7000-47</f>
        <v>6953</v>
      </c>
    </row>
    <row r="507" spans="1:7" ht="45" hidden="1" customHeight="1" x14ac:dyDescent="0.2">
      <c r="A507" s="31"/>
      <c r="B507" s="32"/>
      <c r="C507" s="33"/>
      <c r="D507" s="33"/>
      <c r="E507" s="33"/>
      <c r="F507" s="33"/>
      <c r="G507" s="35"/>
    </row>
    <row r="508" spans="1:7" ht="45" hidden="1" customHeight="1" x14ac:dyDescent="0.2">
      <c r="A508" s="31"/>
      <c r="B508" s="32"/>
      <c r="C508" s="33"/>
      <c r="D508" s="33"/>
      <c r="E508" s="33"/>
      <c r="F508" s="33"/>
      <c r="G508" s="35"/>
    </row>
    <row r="509" spans="1:7" ht="45" customHeight="1" x14ac:dyDescent="0.2">
      <c r="A509" s="29" t="s">
        <v>636</v>
      </c>
      <c r="B509" s="32" t="s">
        <v>97</v>
      </c>
      <c r="C509" s="33" t="s">
        <v>28</v>
      </c>
      <c r="D509" s="33" t="s">
        <v>12</v>
      </c>
      <c r="E509" s="33" t="s">
        <v>620</v>
      </c>
      <c r="F509" s="33"/>
      <c r="G509" s="35">
        <f>G510</f>
        <v>5939</v>
      </c>
    </row>
    <row r="510" spans="1:7" ht="45" customHeight="1" x14ac:dyDescent="0.2">
      <c r="A510" s="29" t="s">
        <v>612</v>
      </c>
      <c r="B510" s="32" t="s">
        <v>97</v>
      </c>
      <c r="C510" s="33" t="s">
        <v>28</v>
      </c>
      <c r="D510" s="33" t="s">
        <v>12</v>
      </c>
      <c r="E510" s="33" t="s">
        <v>613</v>
      </c>
      <c r="F510" s="33"/>
      <c r="G510" s="35">
        <f>G512</f>
        <v>5939</v>
      </c>
    </row>
    <row r="511" spans="1:7" ht="45" customHeight="1" x14ac:dyDescent="0.2">
      <c r="A511" s="31" t="s">
        <v>359</v>
      </c>
      <c r="B511" s="32" t="s">
        <v>97</v>
      </c>
      <c r="C511" s="33" t="s">
        <v>28</v>
      </c>
      <c r="D511" s="33" t="s">
        <v>12</v>
      </c>
      <c r="E511" s="33" t="s">
        <v>613</v>
      </c>
      <c r="F511" s="33">
        <v>200</v>
      </c>
      <c r="G511" s="35">
        <f>G512</f>
        <v>5939</v>
      </c>
    </row>
    <row r="512" spans="1:7" ht="45" customHeight="1" x14ac:dyDescent="0.2">
      <c r="A512" s="31" t="s">
        <v>360</v>
      </c>
      <c r="B512" s="32" t="s">
        <v>97</v>
      </c>
      <c r="C512" s="33" t="s">
        <v>28</v>
      </c>
      <c r="D512" s="33" t="s">
        <v>12</v>
      </c>
      <c r="E512" s="33" t="s">
        <v>613</v>
      </c>
      <c r="F512" s="33">
        <v>240</v>
      </c>
      <c r="G512" s="35">
        <v>5939</v>
      </c>
    </row>
    <row r="513" spans="1:7" ht="45" hidden="1" customHeight="1" x14ac:dyDescent="0.2">
      <c r="A513" s="31"/>
      <c r="B513" s="32"/>
      <c r="C513" s="33"/>
      <c r="D513" s="33"/>
      <c r="E513" s="33"/>
      <c r="F513" s="33"/>
      <c r="G513" s="35"/>
    </row>
    <row r="514" spans="1:7" ht="27.6" customHeight="1" x14ac:dyDescent="0.2">
      <c r="A514" s="29" t="s">
        <v>728</v>
      </c>
      <c r="B514" s="32" t="s">
        <v>97</v>
      </c>
      <c r="C514" s="33" t="s">
        <v>28</v>
      </c>
      <c r="D514" s="33" t="s">
        <v>12</v>
      </c>
      <c r="E514" s="33" t="s">
        <v>660</v>
      </c>
      <c r="F514" s="33"/>
      <c r="G514" s="35">
        <f>G515+G518</f>
        <v>4315</v>
      </c>
    </row>
    <row r="515" spans="1:7" ht="32.450000000000003" customHeight="1" x14ac:dyDescent="0.2">
      <c r="A515" s="29" t="s">
        <v>659</v>
      </c>
      <c r="B515" s="32" t="s">
        <v>97</v>
      </c>
      <c r="C515" s="33" t="s">
        <v>28</v>
      </c>
      <c r="D515" s="33" t="s">
        <v>12</v>
      </c>
      <c r="E515" s="33" t="s">
        <v>658</v>
      </c>
      <c r="F515" s="33"/>
      <c r="G515" s="35">
        <f>G516</f>
        <v>260</v>
      </c>
    </row>
    <row r="516" spans="1:7" ht="44.45" customHeight="1" x14ac:dyDescent="0.2">
      <c r="A516" s="31" t="s">
        <v>359</v>
      </c>
      <c r="B516" s="32" t="s">
        <v>97</v>
      </c>
      <c r="C516" s="33" t="s">
        <v>28</v>
      </c>
      <c r="D516" s="33" t="s">
        <v>12</v>
      </c>
      <c r="E516" s="33" t="s">
        <v>658</v>
      </c>
      <c r="F516" s="33">
        <v>200</v>
      </c>
      <c r="G516" s="35">
        <f>G517</f>
        <v>260</v>
      </c>
    </row>
    <row r="517" spans="1:7" ht="43.15" customHeight="1" x14ac:dyDescent="0.2">
      <c r="A517" s="31" t="s">
        <v>360</v>
      </c>
      <c r="B517" s="32" t="s">
        <v>97</v>
      </c>
      <c r="C517" s="33" t="s">
        <v>28</v>
      </c>
      <c r="D517" s="33" t="s">
        <v>12</v>
      </c>
      <c r="E517" s="33" t="s">
        <v>658</v>
      </c>
      <c r="F517" s="33">
        <v>240</v>
      </c>
      <c r="G517" s="35">
        <v>260</v>
      </c>
    </row>
    <row r="518" spans="1:7" ht="43.15" customHeight="1" x14ac:dyDescent="0.2">
      <c r="A518" s="92" t="s">
        <v>496</v>
      </c>
      <c r="B518" s="32" t="s">
        <v>97</v>
      </c>
      <c r="C518" s="33" t="s">
        <v>28</v>
      </c>
      <c r="D518" s="33" t="s">
        <v>12</v>
      </c>
      <c r="E518" s="33" t="s">
        <v>658</v>
      </c>
      <c r="F518" s="33">
        <v>400</v>
      </c>
      <c r="G518" s="35">
        <f>G519</f>
        <v>4055</v>
      </c>
    </row>
    <row r="519" spans="1:7" ht="31.15" customHeight="1" x14ac:dyDescent="0.2">
      <c r="A519" s="31" t="s">
        <v>525</v>
      </c>
      <c r="B519" s="32" t="s">
        <v>97</v>
      </c>
      <c r="C519" s="33" t="s">
        <v>28</v>
      </c>
      <c r="D519" s="33" t="s">
        <v>12</v>
      </c>
      <c r="E519" s="33" t="s">
        <v>658</v>
      </c>
      <c r="F519" s="33">
        <v>410</v>
      </c>
      <c r="G519" s="35">
        <v>4055</v>
      </c>
    </row>
    <row r="520" spans="1:7" ht="45" customHeight="1" x14ac:dyDescent="0.2">
      <c r="A520" s="174" t="s">
        <v>726</v>
      </c>
      <c r="B520" s="80" t="s">
        <v>97</v>
      </c>
      <c r="C520" s="81" t="s">
        <v>28</v>
      </c>
      <c r="D520" s="81" t="s">
        <v>12</v>
      </c>
      <c r="E520" s="81" t="s">
        <v>545</v>
      </c>
      <c r="F520" s="81"/>
      <c r="G520" s="170">
        <f>G525+G530+G534+G538</f>
        <v>68610</v>
      </c>
    </row>
    <row r="521" spans="1:7" ht="46.15" hidden="1" customHeight="1" x14ac:dyDescent="0.2">
      <c r="A521" s="175"/>
      <c r="B521" s="32"/>
      <c r="C521" s="33"/>
      <c r="D521" s="33"/>
      <c r="E521" s="33"/>
      <c r="F521" s="33"/>
      <c r="G521" s="35"/>
    </row>
    <row r="522" spans="1:7" ht="32.450000000000003" hidden="1" customHeight="1" x14ac:dyDescent="0.2">
      <c r="A522" s="118"/>
      <c r="B522" s="32"/>
      <c r="C522" s="33"/>
      <c r="D522" s="33"/>
      <c r="E522" s="33"/>
      <c r="F522" s="33"/>
      <c r="G522" s="35"/>
    </row>
    <row r="523" spans="1:7" ht="45" hidden="1" customHeight="1" x14ac:dyDescent="0.2">
      <c r="A523" s="31"/>
      <c r="B523" s="32"/>
      <c r="C523" s="33"/>
      <c r="D523" s="33"/>
      <c r="E523" s="33"/>
      <c r="F523" s="33"/>
      <c r="G523" s="35"/>
    </row>
    <row r="524" spans="1:7" ht="45" hidden="1" customHeight="1" x14ac:dyDescent="0.2">
      <c r="A524" s="31"/>
      <c r="B524" s="32"/>
      <c r="C524" s="33"/>
      <c r="D524" s="33"/>
      <c r="E524" s="33"/>
      <c r="F524" s="33"/>
      <c r="G524" s="35"/>
    </row>
    <row r="525" spans="1:7" ht="30.6" customHeight="1" x14ac:dyDescent="0.2">
      <c r="A525" s="171" t="s">
        <v>732</v>
      </c>
      <c r="B525" s="32" t="s">
        <v>97</v>
      </c>
      <c r="C525" s="33" t="s">
        <v>28</v>
      </c>
      <c r="D525" s="33" t="s">
        <v>12</v>
      </c>
      <c r="E525" s="40" t="s">
        <v>548</v>
      </c>
      <c r="F525" s="33"/>
      <c r="G525" s="35">
        <f>G526</f>
        <v>22505</v>
      </c>
    </row>
    <row r="526" spans="1:7" ht="46.9" customHeight="1" x14ac:dyDescent="0.2">
      <c r="A526" s="176" t="s">
        <v>546</v>
      </c>
      <c r="B526" s="32" t="s">
        <v>97</v>
      </c>
      <c r="C526" s="33" t="s">
        <v>28</v>
      </c>
      <c r="D526" s="33" t="s">
        <v>12</v>
      </c>
      <c r="E526" s="40" t="s">
        <v>549</v>
      </c>
      <c r="F526" s="33"/>
      <c r="G526" s="35">
        <f>G527</f>
        <v>22505</v>
      </c>
    </row>
    <row r="527" spans="1:7" ht="21.6" customHeight="1" x14ac:dyDescent="0.2">
      <c r="A527" s="46" t="s">
        <v>67</v>
      </c>
      <c r="B527" s="32" t="s">
        <v>97</v>
      </c>
      <c r="C527" s="33" t="s">
        <v>28</v>
      </c>
      <c r="D527" s="33" t="s">
        <v>12</v>
      </c>
      <c r="E527" s="40" t="s">
        <v>549</v>
      </c>
      <c r="F527" s="33">
        <v>800</v>
      </c>
      <c r="G527" s="35">
        <f>G528</f>
        <v>22505</v>
      </c>
    </row>
    <row r="528" spans="1:7" ht="67.900000000000006" customHeight="1" x14ac:dyDescent="0.2">
      <c r="A528" s="177" t="s">
        <v>547</v>
      </c>
      <c r="B528" s="32" t="s">
        <v>97</v>
      </c>
      <c r="C528" s="33" t="s">
        <v>28</v>
      </c>
      <c r="D528" s="33" t="s">
        <v>12</v>
      </c>
      <c r="E528" s="40" t="s">
        <v>549</v>
      </c>
      <c r="F528" s="33">
        <v>810</v>
      </c>
      <c r="G528" s="35">
        <v>22505</v>
      </c>
    </row>
    <row r="529" spans="1:8" ht="45" hidden="1" customHeight="1" x14ac:dyDescent="0.2">
      <c r="A529" s="31"/>
      <c r="B529" s="32"/>
      <c r="C529" s="33"/>
      <c r="D529" s="33"/>
      <c r="E529" s="33"/>
      <c r="F529" s="33"/>
      <c r="G529" s="35"/>
    </row>
    <row r="530" spans="1:8" ht="33" customHeight="1" x14ac:dyDescent="0.2">
      <c r="A530" s="29" t="s">
        <v>796</v>
      </c>
      <c r="B530" s="32" t="s">
        <v>97</v>
      </c>
      <c r="C530" s="33" t="s">
        <v>28</v>
      </c>
      <c r="D530" s="33" t="s">
        <v>12</v>
      </c>
      <c r="E530" s="40" t="s">
        <v>797</v>
      </c>
      <c r="F530" s="33"/>
      <c r="G530" s="35">
        <f>G531</f>
        <v>1864</v>
      </c>
    </row>
    <row r="531" spans="1:8" ht="55.15" customHeight="1" x14ac:dyDescent="0.2">
      <c r="A531" s="29" t="s">
        <v>798</v>
      </c>
      <c r="B531" s="32" t="s">
        <v>97</v>
      </c>
      <c r="C531" s="33" t="s">
        <v>28</v>
      </c>
      <c r="D531" s="33" t="s">
        <v>12</v>
      </c>
      <c r="E531" s="40" t="s">
        <v>799</v>
      </c>
      <c r="F531" s="33"/>
      <c r="G531" s="35">
        <f>G532</f>
        <v>1864</v>
      </c>
    </row>
    <row r="532" spans="1:8" ht="45" customHeight="1" x14ac:dyDescent="0.2">
      <c r="A532" s="31" t="s">
        <v>359</v>
      </c>
      <c r="B532" s="32" t="s">
        <v>97</v>
      </c>
      <c r="C532" s="33" t="s">
        <v>28</v>
      </c>
      <c r="D532" s="33" t="s">
        <v>12</v>
      </c>
      <c r="E532" s="40" t="s">
        <v>799</v>
      </c>
      <c r="F532" s="33">
        <v>200</v>
      </c>
      <c r="G532" s="35">
        <f>G533</f>
        <v>1864</v>
      </c>
    </row>
    <row r="533" spans="1:8" ht="45" customHeight="1" x14ac:dyDescent="0.2">
      <c r="A533" s="31" t="s">
        <v>360</v>
      </c>
      <c r="B533" s="32" t="s">
        <v>97</v>
      </c>
      <c r="C533" s="33" t="s">
        <v>28</v>
      </c>
      <c r="D533" s="33" t="s">
        <v>12</v>
      </c>
      <c r="E533" s="40" t="s">
        <v>799</v>
      </c>
      <c r="F533" s="33">
        <v>240</v>
      </c>
      <c r="G533" s="35">
        <f>1864</f>
        <v>1864</v>
      </c>
    </row>
    <row r="534" spans="1:8" ht="45" customHeight="1" x14ac:dyDescent="0.2">
      <c r="A534" s="178" t="s">
        <v>733</v>
      </c>
      <c r="B534" s="80" t="s">
        <v>97</v>
      </c>
      <c r="C534" s="81" t="s">
        <v>28</v>
      </c>
      <c r="D534" s="81" t="s">
        <v>12</v>
      </c>
      <c r="E534" s="81" t="s">
        <v>669</v>
      </c>
      <c r="F534" s="81"/>
      <c r="G534" s="170">
        <f>G535</f>
        <v>5400</v>
      </c>
    </row>
    <row r="535" spans="1:8" ht="36.6" customHeight="1" x14ac:dyDescent="0.2">
      <c r="A535" s="118" t="s">
        <v>667</v>
      </c>
      <c r="B535" s="32" t="s">
        <v>97</v>
      </c>
      <c r="C535" s="33" t="s">
        <v>28</v>
      </c>
      <c r="D535" s="33" t="s">
        <v>12</v>
      </c>
      <c r="E535" s="33" t="s">
        <v>670</v>
      </c>
      <c r="F535" s="33"/>
      <c r="G535" s="35">
        <f>G536</f>
        <v>5400</v>
      </c>
    </row>
    <row r="536" spans="1:8" ht="45" customHeight="1" x14ac:dyDescent="0.2">
      <c r="A536" s="31" t="s">
        <v>359</v>
      </c>
      <c r="B536" s="32" t="s">
        <v>97</v>
      </c>
      <c r="C536" s="33" t="s">
        <v>28</v>
      </c>
      <c r="D536" s="33" t="s">
        <v>12</v>
      </c>
      <c r="E536" s="33" t="s">
        <v>670</v>
      </c>
      <c r="F536" s="33">
        <v>200</v>
      </c>
      <c r="G536" s="35">
        <f>G537</f>
        <v>5400</v>
      </c>
    </row>
    <row r="537" spans="1:8" ht="45" customHeight="1" x14ac:dyDescent="0.2">
      <c r="A537" s="31" t="s">
        <v>360</v>
      </c>
      <c r="B537" s="32" t="s">
        <v>97</v>
      </c>
      <c r="C537" s="33" t="s">
        <v>28</v>
      </c>
      <c r="D537" s="33" t="s">
        <v>12</v>
      </c>
      <c r="E537" s="33" t="s">
        <v>670</v>
      </c>
      <c r="F537" s="33">
        <v>240</v>
      </c>
      <c r="G537" s="35">
        <f>6000+450-1050</f>
        <v>5400</v>
      </c>
    </row>
    <row r="538" spans="1:8" ht="31.15" customHeight="1" x14ac:dyDescent="0.2">
      <c r="A538" s="175" t="s">
        <v>740</v>
      </c>
      <c r="B538" s="32" t="s">
        <v>97</v>
      </c>
      <c r="C538" s="81" t="s">
        <v>28</v>
      </c>
      <c r="D538" s="81" t="s">
        <v>12</v>
      </c>
      <c r="E538" s="81" t="s">
        <v>671</v>
      </c>
      <c r="F538" s="33"/>
      <c r="G538" s="35">
        <f>G539+G542</f>
        <v>38841</v>
      </c>
    </row>
    <row r="539" spans="1:8" ht="30.6" customHeight="1" x14ac:dyDescent="0.2">
      <c r="A539" s="118" t="s">
        <v>668</v>
      </c>
      <c r="B539" s="32" t="s">
        <v>97</v>
      </c>
      <c r="C539" s="81" t="s">
        <v>28</v>
      </c>
      <c r="D539" s="81" t="s">
        <v>12</v>
      </c>
      <c r="E539" s="81" t="s">
        <v>672</v>
      </c>
      <c r="F539" s="33"/>
      <c r="G539" s="35">
        <f>G540</f>
        <v>33792</v>
      </c>
    </row>
    <row r="540" spans="1:8" ht="45" customHeight="1" x14ac:dyDescent="0.2">
      <c r="A540" s="31" t="s">
        <v>359</v>
      </c>
      <c r="B540" s="32" t="s">
        <v>97</v>
      </c>
      <c r="C540" s="81" t="s">
        <v>28</v>
      </c>
      <c r="D540" s="81" t="s">
        <v>12</v>
      </c>
      <c r="E540" s="81" t="s">
        <v>672</v>
      </c>
      <c r="F540" s="33">
        <v>200</v>
      </c>
      <c r="G540" s="35">
        <f>G541</f>
        <v>33792</v>
      </c>
    </row>
    <row r="541" spans="1:8" ht="45" customHeight="1" x14ac:dyDescent="0.2">
      <c r="A541" s="31" t="s">
        <v>360</v>
      </c>
      <c r="B541" s="32" t="s">
        <v>97</v>
      </c>
      <c r="C541" s="81" t="s">
        <v>28</v>
      </c>
      <c r="D541" s="81" t="s">
        <v>12</v>
      </c>
      <c r="E541" s="81" t="s">
        <v>672</v>
      </c>
      <c r="F541" s="33">
        <v>240</v>
      </c>
      <c r="G541" s="35">
        <v>33792</v>
      </c>
    </row>
    <row r="542" spans="1:8" ht="22.15" customHeight="1" x14ac:dyDescent="0.2">
      <c r="A542" s="46" t="s">
        <v>67</v>
      </c>
      <c r="B542" s="32" t="s">
        <v>97</v>
      </c>
      <c r="C542" s="81" t="s">
        <v>28</v>
      </c>
      <c r="D542" s="81" t="s">
        <v>12</v>
      </c>
      <c r="E542" s="81" t="s">
        <v>672</v>
      </c>
      <c r="F542" s="33">
        <v>800</v>
      </c>
      <c r="G542" s="35">
        <f>G543</f>
        <v>5049</v>
      </c>
    </row>
    <row r="543" spans="1:8" ht="65.45" customHeight="1" x14ac:dyDescent="0.2">
      <c r="A543" s="177" t="s">
        <v>547</v>
      </c>
      <c r="B543" s="32" t="s">
        <v>97</v>
      </c>
      <c r="C543" s="81" t="s">
        <v>28</v>
      </c>
      <c r="D543" s="81" t="s">
        <v>12</v>
      </c>
      <c r="E543" s="81" t="s">
        <v>672</v>
      </c>
      <c r="F543" s="33">
        <v>810</v>
      </c>
      <c r="G543" s="35">
        <v>5049</v>
      </c>
    </row>
    <row r="544" spans="1:8" ht="28.15" customHeight="1" x14ac:dyDescent="0.2">
      <c r="A544" s="179" t="s">
        <v>42</v>
      </c>
      <c r="B544" s="32" t="s">
        <v>97</v>
      </c>
      <c r="C544" s="69" t="s">
        <v>28</v>
      </c>
      <c r="D544" s="69" t="s">
        <v>28</v>
      </c>
      <c r="E544" s="69"/>
      <c r="F544" s="71"/>
      <c r="G544" s="35">
        <f>G554+G576</f>
        <v>45991</v>
      </c>
      <c r="H544" s="11"/>
    </row>
    <row r="545" spans="1:8" hidden="1" x14ac:dyDescent="0.2">
      <c r="A545" s="93"/>
      <c r="B545" s="32"/>
      <c r="C545" s="94"/>
      <c r="D545" s="94"/>
      <c r="E545" s="71"/>
      <c r="F545" s="71"/>
      <c r="G545" s="35"/>
      <c r="H545" s="11"/>
    </row>
    <row r="546" spans="1:8" hidden="1" x14ac:dyDescent="0.2">
      <c r="A546" s="100"/>
      <c r="B546" s="100"/>
      <c r="C546" s="100"/>
      <c r="D546" s="100"/>
      <c r="E546" s="100"/>
      <c r="F546" s="169"/>
      <c r="G546" s="100"/>
      <c r="H546" s="11"/>
    </row>
    <row r="547" spans="1:8" ht="39.6" hidden="1" customHeight="1" x14ac:dyDescent="0.2">
      <c r="A547" s="100"/>
      <c r="B547" s="100"/>
      <c r="C547" s="100"/>
      <c r="D547" s="100"/>
      <c r="E547" s="100"/>
      <c r="F547" s="169"/>
      <c r="G547" s="100"/>
      <c r="H547" s="11"/>
    </row>
    <row r="548" spans="1:8" hidden="1" x14ac:dyDescent="0.2">
      <c r="A548" s="100"/>
      <c r="B548" s="100"/>
      <c r="C548" s="100"/>
      <c r="D548" s="100"/>
      <c r="E548" s="100"/>
      <c r="F548" s="169"/>
      <c r="G548" s="100"/>
      <c r="H548" s="11"/>
    </row>
    <row r="549" spans="1:8" hidden="1" x14ac:dyDescent="0.2">
      <c r="A549" s="100"/>
      <c r="B549" s="100"/>
      <c r="C549" s="100"/>
      <c r="D549" s="100"/>
      <c r="E549" s="100"/>
      <c r="F549" s="169"/>
      <c r="G549" s="100"/>
      <c r="H549" s="11"/>
    </row>
    <row r="550" spans="1:8" hidden="1" x14ac:dyDescent="0.2">
      <c r="A550" s="100"/>
      <c r="B550" s="100"/>
      <c r="C550" s="100"/>
      <c r="D550" s="100"/>
      <c r="E550" s="100"/>
      <c r="F550" s="169"/>
      <c r="G550" s="100"/>
      <c r="H550" s="11"/>
    </row>
    <row r="551" spans="1:8" hidden="1" x14ac:dyDescent="0.2">
      <c r="A551" s="100"/>
      <c r="B551" s="100"/>
      <c r="C551" s="100"/>
      <c r="D551" s="100"/>
      <c r="E551" s="100"/>
      <c r="F551" s="169"/>
      <c r="G551" s="100"/>
      <c r="H551" s="11"/>
    </row>
    <row r="552" spans="1:8" hidden="1" x14ac:dyDescent="0.2">
      <c r="A552" s="179"/>
      <c r="B552" s="32"/>
      <c r="C552" s="69"/>
      <c r="D552" s="69"/>
      <c r="E552" s="69"/>
      <c r="F552" s="71"/>
      <c r="G552" s="35"/>
      <c r="H552" s="11"/>
    </row>
    <row r="553" spans="1:8" hidden="1" x14ac:dyDescent="0.2">
      <c r="A553" s="179"/>
      <c r="B553" s="32"/>
      <c r="C553" s="69"/>
      <c r="D553" s="69"/>
      <c r="E553" s="69"/>
      <c r="F553" s="71"/>
      <c r="G553" s="35"/>
      <c r="H553" s="11"/>
    </row>
    <row r="554" spans="1:8" ht="69" customHeight="1" x14ac:dyDescent="0.2">
      <c r="A554" s="127" t="s">
        <v>704</v>
      </c>
      <c r="B554" s="32" t="s">
        <v>97</v>
      </c>
      <c r="C554" s="33" t="s">
        <v>28</v>
      </c>
      <c r="D554" s="33" t="s">
        <v>28</v>
      </c>
      <c r="E554" s="33" t="s">
        <v>262</v>
      </c>
      <c r="F554" s="33"/>
      <c r="G554" s="63">
        <f>G561+G555</f>
        <v>38467</v>
      </c>
      <c r="H554" s="11"/>
    </row>
    <row r="555" spans="1:8" ht="81.599999999999994" customHeight="1" x14ac:dyDescent="0.2">
      <c r="A555" s="62" t="s">
        <v>707</v>
      </c>
      <c r="B555" s="32" t="s">
        <v>97</v>
      </c>
      <c r="C555" s="33" t="s">
        <v>28</v>
      </c>
      <c r="D555" s="33" t="s">
        <v>28</v>
      </c>
      <c r="E555" s="33" t="s">
        <v>734</v>
      </c>
      <c r="F555" s="71"/>
      <c r="G555" s="35">
        <f>G557+G559</f>
        <v>9785</v>
      </c>
      <c r="H555" s="11"/>
    </row>
    <row r="556" spans="1:8" ht="68.45" customHeight="1" x14ac:dyDescent="0.2">
      <c r="A556" s="62" t="s">
        <v>394</v>
      </c>
      <c r="B556" s="32" t="s">
        <v>97</v>
      </c>
      <c r="C556" s="33" t="s">
        <v>28</v>
      </c>
      <c r="D556" s="33" t="s">
        <v>28</v>
      </c>
      <c r="E556" s="33" t="s">
        <v>673</v>
      </c>
      <c r="F556" s="71"/>
      <c r="G556" s="35">
        <f>G557</f>
        <v>6647</v>
      </c>
      <c r="H556" s="11"/>
    </row>
    <row r="557" spans="1:8" ht="41.45" customHeight="1" x14ac:dyDescent="0.2">
      <c r="A557" s="105" t="s">
        <v>96</v>
      </c>
      <c r="B557" s="32" t="s">
        <v>97</v>
      </c>
      <c r="C557" s="33" t="s">
        <v>28</v>
      </c>
      <c r="D557" s="33" t="s">
        <v>28</v>
      </c>
      <c r="E557" s="33" t="s">
        <v>673</v>
      </c>
      <c r="F557" s="71">
        <v>100</v>
      </c>
      <c r="G557" s="35">
        <f>G558</f>
        <v>6647</v>
      </c>
      <c r="H557" s="11"/>
    </row>
    <row r="558" spans="1:8" ht="31.15" customHeight="1" x14ac:dyDescent="0.2">
      <c r="A558" s="105" t="s">
        <v>264</v>
      </c>
      <c r="B558" s="32" t="s">
        <v>97</v>
      </c>
      <c r="C558" s="33" t="s">
        <v>28</v>
      </c>
      <c r="D558" s="33" t="s">
        <v>28</v>
      </c>
      <c r="E558" s="33" t="s">
        <v>673</v>
      </c>
      <c r="F558" s="71">
        <v>110</v>
      </c>
      <c r="G558" s="35">
        <f>4773-470+2344</f>
        <v>6647</v>
      </c>
      <c r="H558" s="11"/>
    </row>
    <row r="559" spans="1:8" ht="49.15" customHeight="1" x14ac:dyDescent="0.2">
      <c r="A559" s="31" t="s">
        <v>359</v>
      </c>
      <c r="B559" s="32" t="s">
        <v>97</v>
      </c>
      <c r="C559" s="33" t="s">
        <v>28</v>
      </c>
      <c r="D559" s="33" t="s">
        <v>28</v>
      </c>
      <c r="E559" s="33" t="s">
        <v>673</v>
      </c>
      <c r="F559" s="71">
        <v>200</v>
      </c>
      <c r="G559" s="35">
        <f>G560</f>
        <v>3138</v>
      </c>
      <c r="H559" s="11"/>
    </row>
    <row r="560" spans="1:8" ht="46.9" customHeight="1" x14ac:dyDescent="0.2">
      <c r="A560" s="31" t="s">
        <v>360</v>
      </c>
      <c r="B560" s="32" t="s">
        <v>97</v>
      </c>
      <c r="C560" s="33" t="s">
        <v>28</v>
      </c>
      <c r="D560" s="33" t="s">
        <v>28</v>
      </c>
      <c r="E560" s="33" t="s">
        <v>673</v>
      </c>
      <c r="F560" s="71">
        <v>240</v>
      </c>
      <c r="G560" s="35">
        <f>470+2669-1</f>
        <v>3138</v>
      </c>
      <c r="H560" s="11"/>
    </row>
    <row r="561" spans="1:8" ht="70.150000000000006" customHeight="1" x14ac:dyDescent="0.2">
      <c r="A561" s="62" t="s">
        <v>469</v>
      </c>
      <c r="B561" s="32" t="s">
        <v>97</v>
      </c>
      <c r="C561" s="33" t="s">
        <v>28</v>
      </c>
      <c r="D561" s="33" t="s">
        <v>28</v>
      </c>
      <c r="E561" s="33" t="s">
        <v>296</v>
      </c>
      <c r="F561" s="33"/>
      <c r="G561" s="63">
        <f>G562</f>
        <v>28682</v>
      </c>
      <c r="H561" s="11"/>
    </row>
    <row r="562" spans="1:8" ht="63.75" x14ac:dyDescent="0.2">
      <c r="A562" s="62" t="s">
        <v>394</v>
      </c>
      <c r="B562" s="32" t="s">
        <v>97</v>
      </c>
      <c r="C562" s="33" t="s">
        <v>28</v>
      </c>
      <c r="D562" s="33" t="s">
        <v>28</v>
      </c>
      <c r="E562" s="33" t="s">
        <v>297</v>
      </c>
      <c r="F562" s="33"/>
      <c r="G562" s="63">
        <f>G563+G565+G567</f>
        <v>28682</v>
      </c>
      <c r="H562" s="11"/>
    </row>
    <row r="563" spans="1:8" ht="93.6" customHeight="1" x14ac:dyDescent="0.2">
      <c r="A563" s="105" t="s">
        <v>96</v>
      </c>
      <c r="B563" s="32" t="s">
        <v>97</v>
      </c>
      <c r="C563" s="33" t="s">
        <v>28</v>
      </c>
      <c r="D563" s="33" t="s">
        <v>28</v>
      </c>
      <c r="E563" s="33" t="s">
        <v>297</v>
      </c>
      <c r="F563" s="33">
        <v>100</v>
      </c>
      <c r="G563" s="63">
        <f>G564</f>
        <v>23491</v>
      </c>
      <c r="H563" s="11"/>
    </row>
    <row r="564" spans="1:8" ht="30.6" customHeight="1" x14ac:dyDescent="0.2">
      <c r="A564" s="105" t="s">
        <v>264</v>
      </c>
      <c r="B564" s="32" t="s">
        <v>97</v>
      </c>
      <c r="C564" s="33" t="s">
        <v>28</v>
      </c>
      <c r="D564" s="33" t="s">
        <v>28</v>
      </c>
      <c r="E564" s="33" t="s">
        <v>297</v>
      </c>
      <c r="F564" s="33">
        <v>110</v>
      </c>
      <c r="G564" s="63">
        <f>23921-430</f>
        <v>23491</v>
      </c>
      <c r="H564" s="11"/>
    </row>
    <row r="565" spans="1:8" ht="41.45" customHeight="1" x14ac:dyDescent="0.2">
      <c r="A565" s="31" t="s">
        <v>359</v>
      </c>
      <c r="B565" s="32" t="s">
        <v>97</v>
      </c>
      <c r="C565" s="33" t="s">
        <v>28</v>
      </c>
      <c r="D565" s="33" t="s">
        <v>28</v>
      </c>
      <c r="E565" s="33" t="s">
        <v>297</v>
      </c>
      <c r="F565" s="33">
        <v>200</v>
      </c>
      <c r="G565" s="63">
        <f>G566</f>
        <v>4976</v>
      </c>
      <c r="H565" s="11"/>
    </row>
    <row r="566" spans="1:8" ht="42.6" customHeight="1" x14ac:dyDescent="0.2">
      <c r="A566" s="31" t="s">
        <v>360</v>
      </c>
      <c r="B566" s="32" t="s">
        <v>97</v>
      </c>
      <c r="C566" s="33" t="s">
        <v>28</v>
      </c>
      <c r="D566" s="33" t="s">
        <v>28</v>
      </c>
      <c r="E566" s="33" t="s">
        <v>297</v>
      </c>
      <c r="F566" s="33">
        <v>240</v>
      </c>
      <c r="G566" s="63">
        <f>2544+2287-200+345</f>
        <v>4976</v>
      </c>
      <c r="H566" s="11"/>
    </row>
    <row r="567" spans="1:8" ht="26.45" customHeight="1" x14ac:dyDescent="0.2">
      <c r="A567" s="105" t="s">
        <v>67</v>
      </c>
      <c r="B567" s="32" t="s">
        <v>97</v>
      </c>
      <c r="C567" s="33" t="s">
        <v>28</v>
      </c>
      <c r="D567" s="33" t="s">
        <v>28</v>
      </c>
      <c r="E567" s="33" t="s">
        <v>297</v>
      </c>
      <c r="F567" s="33">
        <v>800</v>
      </c>
      <c r="G567" s="63">
        <f>G569</f>
        <v>215</v>
      </c>
      <c r="H567" s="11"/>
    </row>
    <row r="568" spans="1:8" ht="26.45" hidden="1" customHeight="1" x14ac:dyDescent="0.2">
      <c r="A568" s="105"/>
      <c r="B568" s="32"/>
      <c r="C568" s="33"/>
      <c r="D568" s="33"/>
      <c r="E568" s="33"/>
      <c r="F568" s="33"/>
      <c r="G568" s="63"/>
      <c r="H568" s="11"/>
    </row>
    <row r="569" spans="1:8" ht="28.15" customHeight="1" x14ac:dyDescent="0.2">
      <c r="A569" s="105" t="s">
        <v>386</v>
      </c>
      <c r="B569" s="32" t="s">
        <v>97</v>
      </c>
      <c r="C569" s="33" t="s">
        <v>28</v>
      </c>
      <c r="D569" s="33" t="s">
        <v>28</v>
      </c>
      <c r="E569" s="33" t="s">
        <v>297</v>
      </c>
      <c r="F569" s="33">
        <v>850</v>
      </c>
      <c r="G569" s="63">
        <f>15+200</f>
        <v>215</v>
      </c>
      <c r="H569" s="11"/>
    </row>
    <row r="570" spans="1:8" hidden="1" x14ac:dyDescent="0.2">
      <c r="A570" s="31"/>
      <c r="B570" s="32"/>
      <c r="C570" s="69"/>
      <c r="D570" s="69"/>
      <c r="E570" s="69"/>
      <c r="F570" s="71"/>
      <c r="G570" s="35"/>
      <c r="H570" s="11"/>
    </row>
    <row r="571" spans="1:8" hidden="1" x14ac:dyDescent="0.2">
      <c r="A571" s="31"/>
      <c r="B571" s="32"/>
      <c r="C571" s="69"/>
      <c r="D571" s="69"/>
      <c r="E571" s="69"/>
      <c r="F571" s="71"/>
      <c r="G571" s="35"/>
      <c r="H571" s="11"/>
    </row>
    <row r="572" spans="1:8" ht="74.45" hidden="1" customHeight="1" x14ac:dyDescent="0.2">
      <c r="A572" s="100"/>
      <c r="B572" s="100"/>
      <c r="C572" s="100"/>
      <c r="D572" s="100"/>
      <c r="E572" s="100"/>
      <c r="F572" s="100"/>
      <c r="G572" s="100"/>
      <c r="H572" s="11"/>
    </row>
    <row r="573" spans="1:8" ht="28.9" hidden="1" customHeight="1" x14ac:dyDescent="0.2">
      <c r="A573" s="100"/>
      <c r="B573" s="100"/>
      <c r="C573" s="100"/>
      <c r="D573" s="100"/>
      <c r="E573" s="100"/>
      <c r="F573" s="100"/>
      <c r="G573" s="100"/>
      <c r="H573" s="11"/>
    </row>
    <row r="574" spans="1:8" ht="32.450000000000003" hidden="1" customHeight="1" x14ac:dyDescent="0.2">
      <c r="A574" s="100"/>
      <c r="B574" s="100"/>
      <c r="C574" s="100"/>
      <c r="D574" s="100"/>
      <c r="E574" s="100"/>
      <c r="F574" s="100"/>
      <c r="G574" s="100"/>
      <c r="H574" s="11"/>
    </row>
    <row r="575" spans="1:8" ht="33.6" hidden="1" customHeight="1" x14ac:dyDescent="0.2">
      <c r="A575" s="31"/>
      <c r="B575" s="32"/>
      <c r="C575" s="69"/>
      <c r="D575" s="69"/>
      <c r="E575" s="69"/>
      <c r="F575" s="71"/>
      <c r="G575" s="35"/>
      <c r="H575" s="11"/>
    </row>
    <row r="576" spans="1:8" ht="38.25" x14ac:dyDescent="0.2">
      <c r="A576" s="93" t="s">
        <v>240</v>
      </c>
      <c r="B576" s="32" t="s">
        <v>97</v>
      </c>
      <c r="C576" s="69" t="s">
        <v>28</v>
      </c>
      <c r="D576" s="69" t="s">
        <v>28</v>
      </c>
      <c r="E576" s="71" t="s">
        <v>313</v>
      </c>
      <c r="F576" s="71"/>
      <c r="G576" s="35">
        <f>G580+G577</f>
        <v>7524</v>
      </c>
      <c r="H576" s="11"/>
    </row>
    <row r="577" spans="1:8" ht="66" customHeight="1" x14ac:dyDescent="0.2">
      <c r="A577" s="93" t="s">
        <v>838</v>
      </c>
      <c r="B577" s="32" t="s">
        <v>97</v>
      </c>
      <c r="C577" s="69" t="s">
        <v>28</v>
      </c>
      <c r="D577" s="69" t="s">
        <v>28</v>
      </c>
      <c r="E577" s="71" t="s">
        <v>837</v>
      </c>
      <c r="F577" s="71"/>
      <c r="G577" s="35">
        <f>G578</f>
        <v>325</v>
      </c>
      <c r="H577" s="11"/>
    </row>
    <row r="578" spans="1:8" ht="42.6" customHeight="1" x14ac:dyDescent="0.2">
      <c r="A578" s="31" t="s">
        <v>96</v>
      </c>
      <c r="B578" s="32" t="s">
        <v>97</v>
      </c>
      <c r="C578" s="69" t="s">
        <v>28</v>
      </c>
      <c r="D578" s="69" t="s">
        <v>28</v>
      </c>
      <c r="E578" s="71" t="s">
        <v>837</v>
      </c>
      <c r="F578" s="71">
        <v>100</v>
      </c>
      <c r="G578" s="35">
        <f>G579</f>
        <v>325</v>
      </c>
      <c r="H578" s="11"/>
    </row>
    <row r="579" spans="1:8" ht="36.6" customHeight="1" x14ac:dyDescent="0.2">
      <c r="A579" s="105" t="s">
        <v>222</v>
      </c>
      <c r="B579" s="32" t="s">
        <v>97</v>
      </c>
      <c r="C579" s="69" t="s">
        <v>28</v>
      </c>
      <c r="D579" s="69" t="s">
        <v>28</v>
      </c>
      <c r="E579" s="71" t="s">
        <v>837</v>
      </c>
      <c r="F579" s="71">
        <v>120</v>
      </c>
      <c r="G579" s="35">
        <v>325</v>
      </c>
      <c r="H579" s="11"/>
    </row>
    <row r="580" spans="1:8" ht="25.5" x14ac:dyDescent="0.2">
      <c r="A580" s="101" t="s">
        <v>65</v>
      </c>
      <c r="B580" s="32" t="s">
        <v>97</v>
      </c>
      <c r="C580" s="69" t="s">
        <v>28</v>
      </c>
      <c r="D580" s="69" t="s">
        <v>28</v>
      </c>
      <c r="E580" s="32" t="s">
        <v>117</v>
      </c>
      <c r="F580" s="71"/>
      <c r="G580" s="35">
        <f>G581+G583</f>
        <v>7199</v>
      </c>
      <c r="H580" s="11"/>
    </row>
    <row r="581" spans="1:8" ht="94.15" customHeight="1" x14ac:dyDescent="0.2">
      <c r="A581" s="31" t="s">
        <v>96</v>
      </c>
      <c r="B581" s="32" t="s">
        <v>97</v>
      </c>
      <c r="C581" s="69" t="s">
        <v>28</v>
      </c>
      <c r="D581" s="69" t="s">
        <v>28</v>
      </c>
      <c r="E581" s="32" t="s">
        <v>117</v>
      </c>
      <c r="F581" s="71">
        <v>100</v>
      </c>
      <c r="G581" s="35">
        <f>G582</f>
        <v>7093</v>
      </c>
      <c r="H581" s="11"/>
    </row>
    <row r="582" spans="1:8" ht="38.25" x14ac:dyDescent="0.2">
      <c r="A582" s="105" t="s">
        <v>222</v>
      </c>
      <c r="B582" s="32" t="s">
        <v>97</v>
      </c>
      <c r="C582" s="69" t="s">
        <v>28</v>
      </c>
      <c r="D582" s="69" t="s">
        <v>28</v>
      </c>
      <c r="E582" s="32" t="s">
        <v>117</v>
      </c>
      <c r="F582" s="71">
        <v>120</v>
      </c>
      <c r="G582" s="35">
        <f>7018+75</f>
        <v>7093</v>
      </c>
      <c r="H582" s="11"/>
    </row>
    <row r="583" spans="1:8" ht="42.6" customHeight="1" x14ac:dyDescent="0.2">
      <c r="A583" s="31" t="s">
        <v>359</v>
      </c>
      <c r="B583" s="32" t="s">
        <v>97</v>
      </c>
      <c r="C583" s="69" t="s">
        <v>28</v>
      </c>
      <c r="D583" s="69" t="s">
        <v>28</v>
      </c>
      <c r="E583" s="32" t="s">
        <v>117</v>
      </c>
      <c r="F583" s="71">
        <v>200</v>
      </c>
      <c r="G583" s="35">
        <f>G584</f>
        <v>106</v>
      </c>
      <c r="H583" s="11"/>
    </row>
    <row r="584" spans="1:8" ht="40.9" customHeight="1" x14ac:dyDescent="0.2">
      <c r="A584" s="31" t="s">
        <v>360</v>
      </c>
      <c r="B584" s="32" t="s">
        <v>97</v>
      </c>
      <c r="C584" s="69" t="s">
        <v>28</v>
      </c>
      <c r="D584" s="69" t="s">
        <v>28</v>
      </c>
      <c r="E584" s="32" t="s">
        <v>117</v>
      </c>
      <c r="F584" s="71">
        <v>240</v>
      </c>
      <c r="G584" s="35">
        <v>106</v>
      </c>
      <c r="H584" s="11"/>
    </row>
    <row r="585" spans="1:8" hidden="1" x14ac:dyDescent="0.2">
      <c r="A585" s="31"/>
      <c r="B585" s="32"/>
      <c r="C585" s="69"/>
      <c r="D585" s="69"/>
      <c r="E585" s="69"/>
      <c r="F585" s="71"/>
      <c r="G585" s="35"/>
      <c r="H585" s="11"/>
    </row>
    <row r="586" spans="1:8" hidden="1" x14ac:dyDescent="0.2">
      <c r="A586" s="31"/>
      <c r="B586" s="32"/>
      <c r="C586" s="69"/>
      <c r="D586" s="69"/>
      <c r="E586" s="69"/>
      <c r="F586" s="71"/>
      <c r="G586" s="35"/>
      <c r="H586" s="11"/>
    </row>
    <row r="587" spans="1:8" hidden="1" x14ac:dyDescent="0.2">
      <c r="A587" s="31"/>
      <c r="B587" s="32"/>
      <c r="C587" s="69"/>
      <c r="D587" s="69"/>
      <c r="E587" s="69"/>
      <c r="F587" s="71"/>
      <c r="G587" s="35"/>
      <c r="H587" s="11"/>
    </row>
    <row r="588" spans="1:8" hidden="1" x14ac:dyDescent="0.2">
      <c r="A588" s="106" t="s">
        <v>573</v>
      </c>
      <c r="B588" s="32"/>
      <c r="C588" s="69"/>
      <c r="D588" s="69"/>
      <c r="E588" s="69"/>
      <c r="F588" s="71"/>
      <c r="G588" s="35">
        <f t="shared" ref="G588:G593" si="2">G589</f>
        <v>0</v>
      </c>
      <c r="H588" s="11"/>
    </row>
    <row r="589" spans="1:8" ht="33" hidden="1" customHeight="1" x14ac:dyDescent="0.2">
      <c r="A589" s="91" t="s">
        <v>574</v>
      </c>
      <c r="B589" s="32" t="s">
        <v>97</v>
      </c>
      <c r="C589" s="180" t="s">
        <v>99</v>
      </c>
      <c r="D589" s="180" t="s">
        <v>12</v>
      </c>
      <c r="E589" s="64"/>
      <c r="F589" s="181"/>
      <c r="G589" s="35">
        <f t="shared" si="2"/>
        <v>0</v>
      </c>
      <c r="H589" s="11"/>
    </row>
    <row r="590" spans="1:8" ht="38.25" hidden="1" x14ac:dyDescent="0.2">
      <c r="A590" s="182" t="s">
        <v>324</v>
      </c>
      <c r="B590" s="32" t="s">
        <v>97</v>
      </c>
      <c r="C590" s="183" t="s">
        <v>99</v>
      </c>
      <c r="D590" s="183" t="s">
        <v>12</v>
      </c>
      <c r="E590" s="40" t="s">
        <v>262</v>
      </c>
      <c r="F590" s="184"/>
      <c r="G590" s="35">
        <f t="shared" si="2"/>
        <v>0</v>
      </c>
      <c r="H590" s="11"/>
    </row>
    <row r="591" spans="1:8" ht="42.6" hidden="1" customHeight="1" x14ac:dyDescent="0.2">
      <c r="A591" s="171" t="s">
        <v>575</v>
      </c>
      <c r="B591" s="32" t="s">
        <v>97</v>
      </c>
      <c r="C591" s="183" t="s">
        <v>99</v>
      </c>
      <c r="D591" s="183" t="s">
        <v>12</v>
      </c>
      <c r="E591" s="40" t="s">
        <v>577</v>
      </c>
      <c r="F591" s="184"/>
      <c r="G591" s="35">
        <f t="shared" si="2"/>
        <v>0</v>
      </c>
      <c r="H591" s="11"/>
    </row>
    <row r="592" spans="1:8" ht="17.45" hidden="1" customHeight="1" x14ac:dyDescent="0.2">
      <c r="A592" s="171" t="s">
        <v>576</v>
      </c>
      <c r="B592" s="32" t="s">
        <v>97</v>
      </c>
      <c r="C592" s="183" t="s">
        <v>99</v>
      </c>
      <c r="D592" s="183" t="s">
        <v>12</v>
      </c>
      <c r="E592" s="40" t="s">
        <v>580</v>
      </c>
      <c r="F592" s="184"/>
      <c r="G592" s="35">
        <f t="shared" si="2"/>
        <v>0</v>
      </c>
      <c r="H592" s="11"/>
    </row>
    <row r="593" spans="1:8" ht="38.25" hidden="1" x14ac:dyDescent="0.2">
      <c r="A593" s="83" t="s">
        <v>359</v>
      </c>
      <c r="B593" s="32" t="s">
        <v>97</v>
      </c>
      <c r="C593" s="183" t="s">
        <v>99</v>
      </c>
      <c r="D593" s="183" t="s">
        <v>12</v>
      </c>
      <c r="E593" s="40" t="s">
        <v>580</v>
      </c>
      <c r="F593" s="184">
        <v>200</v>
      </c>
      <c r="G593" s="35">
        <f t="shared" si="2"/>
        <v>0</v>
      </c>
      <c r="H593" s="11"/>
    </row>
    <row r="594" spans="1:8" ht="41.45" hidden="1" customHeight="1" x14ac:dyDescent="0.2">
      <c r="A594" s="83" t="s">
        <v>360</v>
      </c>
      <c r="B594" s="32" t="s">
        <v>97</v>
      </c>
      <c r="C594" s="183" t="s">
        <v>99</v>
      </c>
      <c r="D594" s="183" t="s">
        <v>12</v>
      </c>
      <c r="E594" s="40" t="s">
        <v>580</v>
      </c>
      <c r="F594" s="184">
        <v>240</v>
      </c>
      <c r="G594" s="35"/>
      <c r="H594" s="11"/>
    </row>
    <row r="595" spans="1:8" hidden="1" x14ac:dyDescent="0.2">
      <c r="A595" s="31"/>
      <c r="B595" s="32"/>
      <c r="C595" s="69"/>
      <c r="D595" s="69"/>
      <c r="E595" s="69"/>
      <c r="F595" s="71"/>
      <c r="G595" s="35"/>
      <c r="H595" s="11"/>
    </row>
    <row r="596" spans="1:8" hidden="1" x14ac:dyDescent="0.2">
      <c r="A596" s="31"/>
      <c r="B596" s="32"/>
      <c r="C596" s="69"/>
      <c r="D596" s="69"/>
      <c r="E596" s="69"/>
      <c r="F596" s="71"/>
      <c r="G596" s="35"/>
      <c r="H596" s="11"/>
    </row>
    <row r="597" spans="1:8" hidden="1" x14ac:dyDescent="0.2">
      <c r="A597" s="31"/>
      <c r="B597" s="32"/>
      <c r="C597" s="69"/>
      <c r="D597" s="69"/>
      <c r="E597" s="69"/>
      <c r="F597" s="71"/>
      <c r="G597" s="35"/>
      <c r="H597" s="11"/>
    </row>
    <row r="598" spans="1:8" hidden="1" x14ac:dyDescent="0.2">
      <c r="A598" s="106" t="s">
        <v>52</v>
      </c>
      <c r="B598" s="32" t="s">
        <v>97</v>
      </c>
      <c r="C598" s="69" t="s">
        <v>16</v>
      </c>
      <c r="D598" s="69" t="s">
        <v>17</v>
      </c>
      <c r="E598" s="69"/>
      <c r="F598" s="71"/>
      <c r="G598" s="35">
        <f>G599+G604</f>
        <v>0</v>
      </c>
      <c r="H598" s="11"/>
    </row>
    <row r="599" spans="1:8" hidden="1" x14ac:dyDescent="0.2">
      <c r="A599" s="106" t="s">
        <v>40</v>
      </c>
      <c r="B599" s="32" t="s">
        <v>97</v>
      </c>
      <c r="C599" s="69" t="s">
        <v>16</v>
      </c>
      <c r="D599" s="69" t="s">
        <v>0</v>
      </c>
      <c r="E599" s="69"/>
      <c r="F599" s="71"/>
      <c r="G599" s="35">
        <f>G600</f>
        <v>0</v>
      </c>
      <c r="H599" s="11"/>
    </row>
    <row r="600" spans="1:8" ht="40.5" hidden="1" customHeight="1" x14ac:dyDescent="0.2">
      <c r="A600" s="62" t="s">
        <v>489</v>
      </c>
      <c r="B600" s="32" t="s">
        <v>97</v>
      </c>
      <c r="C600" s="34" t="s">
        <v>16</v>
      </c>
      <c r="D600" s="34" t="s">
        <v>0</v>
      </c>
      <c r="E600" s="51" t="s">
        <v>491</v>
      </c>
      <c r="F600" s="51"/>
      <c r="G600" s="163">
        <f>G601</f>
        <v>0</v>
      </c>
    </row>
    <row r="601" spans="1:8" ht="40.5" hidden="1" customHeight="1" x14ac:dyDescent="0.2">
      <c r="A601" s="62" t="s">
        <v>490</v>
      </c>
      <c r="B601" s="32" t="s">
        <v>97</v>
      </c>
      <c r="C601" s="34" t="s">
        <v>16</v>
      </c>
      <c r="D601" s="34" t="s">
        <v>0</v>
      </c>
      <c r="E601" s="51" t="s">
        <v>491</v>
      </c>
      <c r="F601" s="51"/>
      <c r="G601" s="163">
        <f>G602</f>
        <v>0</v>
      </c>
    </row>
    <row r="602" spans="1:8" ht="40.5" hidden="1" customHeight="1" x14ac:dyDescent="0.2">
      <c r="A602" s="46" t="s">
        <v>359</v>
      </c>
      <c r="B602" s="32" t="s">
        <v>97</v>
      </c>
      <c r="C602" s="34" t="s">
        <v>16</v>
      </c>
      <c r="D602" s="34" t="s">
        <v>0</v>
      </c>
      <c r="E602" s="51" t="s">
        <v>491</v>
      </c>
      <c r="F602" s="51" t="s">
        <v>87</v>
      </c>
      <c r="G602" s="163">
        <f>G603</f>
        <v>0</v>
      </c>
    </row>
    <row r="603" spans="1:8" ht="40.5" hidden="1" customHeight="1" x14ac:dyDescent="0.2">
      <c r="A603" s="185" t="s">
        <v>360</v>
      </c>
      <c r="B603" s="32" t="s">
        <v>97</v>
      </c>
      <c r="C603" s="34" t="s">
        <v>16</v>
      </c>
      <c r="D603" s="34" t="s">
        <v>0</v>
      </c>
      <c r="E603" s="51" t="s">
        <v>491</v>
      </c>
      <c r="F603" s="51" t="s">
        <v>113</v>
      </c>
      <c r="G603" s="163"/>
    </row>
    <row r="604" spans="1:8" ht="13.5" hidden="1" customHeight="1" x14ac:dyDescent="0.2">
      <c r="A604" s="68" t="s">
        <v>18</v>
      </c>
      <c r="B604" s="32" t="s">
        <v>97</v>
      </c>
      <c r="C604" s="34" t="s">
        <v>16</v>
      </c>
      <c r="D604" s="34" t="s">
        <v>3</v>
      </c>
      <c r="E604" s="51"/>
      <c r="F604" s="51"/>
      <c r="G604" s="163">
        <f>G605</f>
        <v>0</v>
      </c>
    </row>
    <row r="605" spans="1:8" ht="69" hidden="1" customHeight="1" x14ac:dyDescent="0.2">
      <c r="A605" s="62" t="s">
        <v>492</v>
      </c>
      <c r="B605" s="32" t="s">
        <v>97</v>
      </c>
      <c r="C605" s="69" t="s">
        <v>16</v>
      </c>
      <c r="D605" s="69" t="s">
        <v>3</v>
      </c>
      <c r="E605" s="35" t="s">
        <v>493</v>
      </c>
      <c r="F605" s="71"/>
      <c r="G605" s="35">
        <f>G606</f>
        <v>0</v>
      </c>
    </row>
    <row r="606" spans="1:8" ht="25.5" hidden="1" x14ac:dyDescent="0.2">
      <c r="A606" s="107" t="s">
        <v>494</v>
      </c>
      <c r="B606" s="32" t="s">
        <v>97</v>
      </c>
      <c r="C606" s="69" t="s">
        <v>16</v>
      </c>
      <c r="D606" s="69" t="s">
        <v>3</v>
      </c>
      <c r="E606" s="35" t="s">
        <v>495</v>
      </c>
      <c r="F606" s="71"/>
      <c r="G606" s="35">
        <f>G607</f>
        <v>0</v>
      </c>
    </row>
    <row r="607" spans="1:8" ht="38.25" hidden="1" x14ac:dyDescent="0.2">
      <c r="A607" s="31" t="s">
        <v>496</v>
      </c>
      <c r="B607" s="32" t="s">
        <v>97</v>
      </c>
      <c r="C607" s="69" t="s">
        <v>16</v>
      </c>
      <c r="D607" s="69" t="s">
        <v>3</v>
      </c>
      <c r="E607" s="35" t="s">
        <v>495</v>
      </c>
      <c r="F607" s="71">
        <v>400</v>
      </c>
      <c r="G607" s="35">
        <f>G608</f>
        <v>0</v>
      </c>
    </row>
    <row r="608" spans="1:8" hidden="1" x14ac:dyDescent="0.2">
      <c r="A608" s="105" t="s">
        <v>525</v>
      </c>
      <c r="B608" s="32" t="s">
        <v>97</v>
      </c>
      <c r="C608" s="69" t="s">
        <v>16</v>
      </c>
      <c r="D608" s="69" t="s">
        <v>3</v>
      </c>
      <c r="E608" s="35" t="s">
        <v>495</v>
      </c>
      <c r="F608" s="71">
        <v>410</v>
      </c>
      <c r="G608" s="35"/>
    </row>
    <row r="609" spans="1:7" ht="17.45" hidden="1" customHeight="1" x14ac:dyDescent="0.2">
      <c r="A609" s="108" t="s">
        <v>103</v>
      </c>
      <c r="B609" s="32" t="s">
        <v>97</v>
      </c>
      <c r="C609" s="69" t="s">
        <v>21</v>
      </c>
      <c r="D609" s="69" t="s">
        <v>17</v>
      </c>
      <c r="E609" s="35"/>
      <c r="F609" s="71"/>
      <c r="G609" s="35">
        <f>G610</f>
        <v>0</v>
      </c>
    </row>
    <row r="610" spans="1:7" ht="16.899999999999999" hidden="1" customHeight="1" x14ac:dyDescent="0.2">
      <c r="A610" s="108" t="s">
        <v>22</v>
      </c>
      <c r="B610" s="32" t="s">
        <v>97</v>
      </c>
      <c r="C610" s="69" t="s">
        <v>21</v>
      </c>
      <c r="D610" s="69" t="s">
        <v>0</v>
      </c>
      <c r="E610" s="35"/>
      <c r="F610" s="71"/>
      <c r="G610" s="35">
        <f>G611</f>
        <v>0</v>
      </c>
    </row>
    <row r="611" spans="1:7" ht="40.15" hidden="1" customHeight="1" x14ac:dyDescent="0.2">
      <c r="A611" s="29" t="s">
        <v>482</v>
      </c>
      <c r="B611" s="32" t="s">
        <v>97</v>
      </c>
      <c r="C611" s="69" t="s">
        <v>21</v>
      </c>
      <c r="D611" s="69" t="s">
        <v>0</v>
      </c>
      <c r="E611" s="32" t="s">
        <v>484</v>
      </c>
      <c r="F611" s="71"/>
      <c r="G611" s="35">
        <f>G612</f>
        <v>0</v>
      </c>
    </row>
    <row r="612" spans="1:7" ht="51.6" hidden="1" customHeight="1" x14ac:dyDescent="0.2">
      <c r="A612" s="29" t="s">
        <v>483</v>
      </c>
      <c r="B612" s="32" t="s">
        <v>97</v>
      </c>
      <c r="C612" s="69" t="s">
        <v>21</v>
      </c>
      <c r="D612" s="69" t="s">
        <v>0</v>
      </c>
      <c r="E612" s="32" t="s">
        <v>485</v>
      </c>
      <c r="F612" s="71"/>
      <c r="G612" s="35">
        <f>G613</f>
        <v>0</v>
      </c>
    </row>
    <row r="613" spans="1:7" ht="27" hidden="1" customHeight="1" x14ac:dyDescent="0.2">
      <c r="A613" s="31" t="s">
        <v>359</v>
      </c>
      <c r="B613" s="32" t="s">
        <v>97</v>
      </c>
      <c r="C613" s="69" t="s">
        <v>21</v>
      </c>
      <c r="D613" s="69" t="s">
        <v>0</v>
      </c>
      <c r="E613" s="32" t="s">
        <v>485</v>
      </c>
      <c r="F613" s="71">
        <v>200</v>
      </c>
      <c r="G613" s="35">
        <f>G614</f>
        <v>0</v>
      </c>
    </row>
    <row r="614" spans="1:7" ht="42.6" hidden="1" customHeight="1" x14ac:dyDescent="0.2">
      <c r="A614" s="31" t="s">
        <v>360</v>
      </c>
      <c r="B614" s="32" t="s">
        <v>97</v>
      </c>
      <c r="C614" s="69" t="s">
        <v>21</v>
      </c>
      <c r="D614" s="69" t="s">
        <v>0</v>
      </c>
      <c r="E614" s="32" t="s">
        <v>485</v>
      </c>
      <c r="F614" s="71">
        <v>240</v>
      </c>
      <c r="G614" s="35"/>
    </row>
    <row r="615" spans="1:7" ht="35.450000000000003" hidden="1" customHeight="1" x14ac:dyDescent="0.2">
      <c r="A615" s="105"/>
      <c r="B615" s="32"/>
      <c r="C615" s="69"/>
      <c r="D615" s="69"/>
      <c r="E615" s="35"/>
      <c r="F615" s="71"/>
      <c r="G615" s="35"/>
    </row>
    <row r="616" spans="1:7" x14ac:dyDescent="0.2">
      <c r="A616" s="68" t="s">
        <v>52</v>
      </c>
      <c r="B616" s="32" t="s">
        <v>97</v>
      </c>
      <c r="C616" s="69" t="s">
        <v>16</v>
      </c>
      <c r="D616" s="69" t="s">
        <v>17</v>
      </c>
      <c r="E616" s="35"/>
      <c r="F616" s="71"/>
      <c r="G616" s="35">
        <f>G623+G617+G636</f>
        <v>557746</v>
      </c>
    </row>
    <row r="617" spans="1:7" hidden="1" x14ac:dyDescent="0.2">
      <c r="A617" s="68" t="s">
        <v>40</v>
      </c>
      <c r="B617" s="32" t="s">
        <v>97</v>
      </c>
      <c r="C617" s="69" t="s">
        <v>16</v>
      </c>
      <c r="D617" s="69" t="s">
        <v>0</v>
      </c>
      <c r="E617" s="35"/>
      <c r="F617" s="71"/>
      <c r="G617" s="35">
        <f>G618</f>
        <v>0</v>
      </c>
    </row>
    <row r="618" spans="1:7" ht="38.25" hidden="1" x14ac:dyDescent="0.2">
      <c r="A618" s="62" t="s">
        <v>328</v>
      </c>
      <c r="B618" s="32" t="s">
        <v>97</v>
      </c>
      <c r="C618" s="69" t="s">
        <v>16</v>
      </c>
      <c r="D618" s="69" t="s">
        <v>0</v>
      </c>
      <c r="E618" s="35" t="s">
        <v>213</v>
      </c>
      <c r="F618" s="71"/>
      <c r="G618" s="35">
        <f>G619</f>
        <v>0</v>
      </c>
    </row>
    <row r="619" spans="1:7" ht="63.75" hidden="1" x14ac:dyDescent="0.2">
      <c r="A619" s="72" t="s">
        <v>489</v>
      </c>
      <c r="B619" s="32" t="s">
        <v>97</v>
      </c>
      <c r="C619" s="186" t="s">
        <v>16</v>
      </c>
      <c r="D619" s="186" t="s">
        <v>0</v>
      </c>
      <c r="E619" s="73" t="s">
        <v>491</v>
      </c>
      <c r="F619" s="51"/>
      <c r="G619" s="35">
        <f>G620</f>
        <v>0</v>
      </c>
    </row>
    <row r="620" spans="1:7" ht="63.75" hidden="1" x14ac:dyDescent="0.2">
      <c r="A620" s="72" t="s">
        <v>490</v>
      </c>
      <c r="B620" s="32" t="s">
        <v>97</v>
      </c>
      <c r="C620" s="186" t="s">
        <v>16</v>
      </c>
      <c r="D620" s="186" t="s">
        <v>0</v>
      </c>
      <c r="E620" s="73" t="s">
        <v>491</v>
      </c>
      <c r="F620" s="51"/>
      <c r="G620" s="35">
        <f>G621</f>
        <v>0</v>
      </c>
    </row>
    <row r="621" spans="1:7" ht="38.25" hidden="1" x14ac:dyDescent="0.2">
      <c r="A621" s="187" t="s">
        <v>359</v>
      </c>
      <c r="B621" s="32" t="s">
        <v>97</v>
      </c>
      <c r="C621" s="186" t="s">
        <v>16</v>
      </c>
      <c r="D621" s="186" t="s">
        <v>0</v>
      </c>
      <c r="E621" s="73" t="s">
        <v>491</v>
      </c>
      <c r="F621" s="51" t="s">
        <v>87</v>
      </c>
      <c r="G621" s="35">
        <f>G622</f>
        <v>0</v>
      </c>
    </row>
    <row r="622" spans="1:7" ht="38.25" hidden="1" x14ac:dyDescent="0.2">
      <c r="A622" s="187" t="s">
        <v>360</v>
      </c>
      <c r="B622" s="32" t="s">
        <v>97</v>
      </c>
      <c r="C622" s="186" t="s">
        <v>16</v>
      </c>
      <c r="D622" s="186" t="s">
        <v>0</v>
      </c>
      <c r="E622" s="73" t="s">
        <v>491</v>
      </c>
      <c r="F622" s="51" t="s">
        <v>113</v>
      </c>
      <c r="G622" s="35">
        <v>0</v>
      </c>
    </row>
    <row r="623" spans="1:7" x14ac:dyDescent="0.2">
      <c r="A623" s="68" t="s">
        <v>18</v>
      </c>
      <c r="B623" s="32" t="s">
        <v>97</v>
      </c>
      <c r="C623" s="69" t="s">
        <v>16</v>
      </c>
      <c r="D623" s="69" t="s">
        <v>3</v>
      </c>
      <c r="E623" s="35"/>
      <c r="F623" s="71"/>
      <c r="G623" s="35">
        <f>G624</f>
        <v>551746</v>
      </c>
    </row>
    <row r="624" spans="1:7" ht="33.6" customHeight="1" x14ac:dyDescent="0.2">
      <c r="A624" s="62" t="s">
        <v>714</v>
      </c>
      <c r="B624" s="32" t="s">
        <v>97</v>
      </c>
      <c r="C624" s="69" t="s">
        <v>16</v>
      </c>
      <c r="D624" s="69" t="s">
        <v>3</v>
      </c>
      <c r="E624" s="35" t="s">
        <v>213</v>
      </c>
      <c r="F624" s="71"/>
      <c r="G624" s="35">
        <f>G632+G625</f>
        <v>551746</v>
      </c>
    </row>
    <row r="625" spans="1:256" s="11" customFormat="1" ht="63.75" x14ac:dyDescent="0.2">
      <c r="A625" s="62" t="s">
        <v>492</v>
      </c>
      <c r="B625" s="32" t="s">
        <v>97</v>
      </c>
      <c r="C625" s="73" t="s">
        <v>16</v>
      </c>
      <c r="D625" s="73" t="s">
        <v>3</v>
      </c>
      <c r="E625" s="188" t="s">
        <v>493</v>
      </c>
      <c r="F625" s="75"/>
      <c r="G625" s="189">
        <f>G629+G626</f>
        <v>537646</v>
      </c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  <c r="AY625" s="25"/>
      <c r="AZ625" s="25"/>
      <c r="BA625" s="25"/>
      <c r="BB625" s="25"/>
      <c r="BC625" s="25"/>
      <c r="BD625" s="25"/>
      <c r="BE625" s="25"/>
      <c r="BF625" s="25"/>
      <c r="BG625" s="25"/>
      <c r="BH625" s="25"/>
      <c r="BI625" s="25"/>
      <c r="BJ625" s="25"/>
      <c r="BK625" s="25"/>
      <c r="BL625" s="25"/>
      <c r="BM625" s="25"/>
      <c r="BN625" s="25"/>
      <c r="BO625" s="25"/>
      <c r="BP625" s="25"/>
      <c r="BQ625" s="25"/>
      <c r="BR625" s="25"/>
      <c r="BS625" s="25"/>
      <c r="BT625" s="25"/>
      <c r="BU625" s="25"/>
      <c r="BV625" s="25"/>
      <c r="BW625" s="25"/>
      <c r="BX625" s="25"/>
      <c r="BY625" s="25"/>
      <c r="BZ625" s="25"/>
      <c r="CA625" s="25"/>
      <c r="CB625" s="25"/>
      <c r="CC625" s="25"/>
      <c r="CD625" s="25"/>
      <c r="CE625" s="25"/>
      <c r="CF625" s="25"/>
      <c r="CG625" s="25"/>
      <c r="CH625" s="25"/>
      <c r="CI625" s="25"/>
      <c r="CJ625" s="25"/>
      <c r="CK625" s="25"/>
      <c r="CL625" s="25"/>
      <c r="CM625" s="25"/>
      <c r="CN625" s="25"/>
      <c r="CO625" s="25"/>
      <c r="CP625" s="25"/>
      <c r="CQ625" s="25"/>
      <c r="CR625" s="25"/>
      <c r="CS625" s="25"/>
      <c r="CT625" s="25"/>
      <c r="CU625" s="25"/>
      <c r="CV625" s="25"/>
      <c r="CW625" s="25"/>
      <c r="CX625" s="25"/>
      <c r="CY625" s="25"/>
      <c r="CZ625" s="25"/>
      <c r="DA625" s="25"/>
      <c r="DB625" s="25"/>
      <c r="DC625" s="25"/>
      <c r="DD625" s="25"/>
      <c r="DE625" s="25"/>
      <c r="DF625" s="25"/>
      <c r="DG625" s="25"/>
      <c r="DH625" s="25"/>
      <c r="DI625" s="25"/>
      <c r="DJ625" s="25"/>
      <c r="DK625" s="25"/>
      <c r="DL625" s="25"/>
      <c r="DM625" s="25"/>
      <c r="DN625" s="25"/>
      <c r="DO625" s="25"/>
      <c r="DP625" s="25"/>
      <c r="DQ625" s="25"/>
      <c r="DR625" s="25"/>
      <c r="DS625" s="25"/>
      <c r="DT625" s="25"/>
      <c r="DU625" s="25"/>
      <c r="DV625" s="25"/>
      <c r="DW625" s="25"/>
      <c r="DX625" s="25"/>
      <c r="DY625" s="25"/>
      <c r="DZ625" s="25"/>
      <c r="EA625" s="25"/>
      <c r="EB625" s="25"/>
      <c r="EC625" s="25"/>
      <c r="ED625" s="25"/>
      <c r="EE625" s="25"/>
      <c r="EF625" s="25"/>
      <c r="EG625" s="25"/>
      <c r="EH625" s="25"/>
      <c r="EI625" s="25"/>
      <c r="EJ625" s="25"/>
      <c r="EK625" s="25"/>
      <c r="EL625" s="25"/>
      <c r="EM625" s="25"/>
      <c r="EN625" s="25"/>
      <c r="EO625" s="25"/>
      <c r="EP625" s="25"/>
      <c r="EQ625" s="25"/>
      <c r="ER625" s="25"/>
      <c r="ES625" s="25"/>
      <c r="ET625" s="25"/>
      <c r="EU625" s="25"/>
      <c r="EV625" s="25"/>
      <c r="EW625" s="25"/>
      <c r="EX625" s="25"/>
      <c r="EY625" s="25"/>
      <c r="EZ625" s="25"/>
      <c r="FA625" s="25"/>
      <c r="FB625" s="25"/>
      <c r="FC625" s="25"/>
      <c r="FD625" s="25"/>
      <c r="FE625" s="25"/>
      <c r="FF625" s="25"/>
      <c r="FG625" s="25"/>
      <c r="FH625" s="25"/>
      <c r="FI625" s="25"/>
      <c r="FJ625" s="25"/>
      <c r="FK625" s="25"/>
      <c r="FL625" s="25"/>
      <c r="FM625" s="25"/>
      <c r="FN625" s="25"/>
      <c r="FO625" s="25"/>
      <c r="FP625" s="25"/>
      <c r="FQ625" s="25"/>
      <c r="FR625" s="25"/>
      <c r="FS625" s="25"/>
      <c r="FT625" s="25"/>
      <c r="FU625" s="25"/>
      <c r="FV625" s="25"/>
      <c r="FW625" s="25"/>
      <c r="FX625" s="25"/>
      <c r="FY625" s="25"/>
      <c r="FZ625" s="25"/>
      <c r="GA625" s="25"/>
      <c r="GB625" s="25"/>
      <c r="GC625" s="25"/>
      <c r="GD625" s="25"/>
      <c r="GE625" s="25"/>
      <c r="GF625" s="25"/>
      <c r="GG625" s="25"/>
      <c r="GH625" s="25"/>
      <c r="GI625" s="25"/>
      <c r="GJ625" s="25"/>
      <c r="GK625" s="25"/>
      <c r="GL625" s="25"/>
      <c r="GM625" s="25"/>
      <c r="GN625" s="25"/>
      <c r="GO625" s="25"/>
      <c r="GP625" s="25"/>
      <c r="GQ625" s="25"/>
      <c r="GR625" s="25"/>
      <c r="GS625" s="25"/>
      <c r="GT625" s="25"/>
      <c r="GU625" s="25"/>
      <c r="GV625" s="25"/>
      <c r="GW625" s="25"/>
      <c r="GX625" s="25"/>
      <c r="GY625" s="25"/>
      <c r="GZ625" s="25"/>
      <c r="HA625" s="25"/>
      <c r="HB625" s="25"/>
      <c r="HC625" s="25"/>
      <c r="HD625" s="25"/>
      <c r="HE625" s="25"/>
      <c r="HF625" s="25"/>
      <c r="HG625" s="25"/>
      <c r="HH625" s="25"/>
      <c r="HI625" s="25"/>
      <c r="HJ625" s="25"/>
      <c r="HK625" s="25"/>
      <c r="HL625" s="25"/>
      <c r="HM625" s="25"/>
      <c r="HN625" s="25"/>
      <c r="HO625" s="25"/>
      <c r="HP625" s="25"/>
      <c r="HQ625" s="25"/>
      <c r="HR625" s="25"/>
      <c r="HS625" s="25"/>
      <c r="HT625" s="25"/>
      <c r="HU625" s="25"/>
      <c r="HV625" s="25"/>
      <c r="HW625" s="25"/>
      <c r="HX625" s="25"/>
      <c r="HY625" s="25"/>
      <c r="HZ625" s="25"/>
      <c r="IA625" s="25"/>
      <c r="IB625" s="25"/>
      <c r="IC625" s="25"/>
      <c r="ID625" s="25"/>
      <c r="IE625" s="25"/>
      <c r="IF625" s="25"/>
      <c r="IG625" s="25"/>
      <c r="IH625" s="25"/>
      <c r="II625" s="25"/>
      <c r="IJ625" s="25"/>
      <c r="IK625" s="25"/>
      <c r="IL625" s="25"/>
      <c r="IM625" s="25"/>
      <c r="IN625" s="25"/>
      <c r="IO625" s="25"/>
      <c r="IP625" s="25"/>
      <c r="IQ625" s="25"/>
      <c r="IR625" s="25"/>
      <c r="IS625" s="25"/>
      <c r="IT625" s="25"/>
      <c r="IU625" s="25"/>
      <c r="IV625" s="25"/>
    </row>
    <row r="626" spans="1:256" s="11" customFormat="1" ht="33.6" customHeight="1" x14ac:dyDescent="0.2">
      <c r="A626" s="62" t="s">
        <v>494</v>
      </c>
      <c r="B626" s="32" t="s">
        <v>97</v>
      </c>
      <c r="C626" s="73" t="s">
        <v>16</v>
      </c>
      <c r="D626" s="73" t="s">
        <v>3</v>
      </c>
      <c r="E626" s="188" t="s">
        <v>495</v>
      </c>
      <c r="F626" s="75"/>
      <c r="G626" s="189">
        <f>G627</f>
        <v>10</v>
      </c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  <c r="AY626" s="25"/>
      <c r="AZ626" s="25"/>
      <c r="BA626" s="25"/>
      <c r="BB626" s="25"/>
      <c r="BC626" s="25"/>
      <c r="BD626" s="25"/>
      <c r="BE626" s="25"/>
      <c r="BF626" s="25"/>
      <c r="BG626" s="25"/>
      <c r="BH626" s="25"/>
      <c r="BI626" s="25"/>
      <c r="BJ626" s="25"/>
      <c r="BK626" s="25"/>
      <c r="BL626" s="25"/>
      <c r="BM626" s="25"/>
      <c r="BN626" s="25"/>
      <c r="BO626" s="25"/>
      <c r="BP626" s="25"/>
      <c r="BQ626" s="25"/>
      <c r="BR626" s="25"/>
      <c r="BS626" s="25"/>
      <c r="BT626" s="25"/>
      <c r="BU626" s="25"/>
      <c r="BV626" s="25"/>
      <c r="BW626" s="25"/>
      <c r="BX626" s="25"/>
      <c r="BY626" s="25"/>
      <c r="BZ626" s="25"/>
      <c r="CA626" s="25"/>
      <c r="CB626" s="25"/>
      <c r="CC626" s="25"/>
      <c r="CD626" s="25"/>
      <c r="CE626" s="25"/>
      <c r="CF626" s="25"/>
      <c r="CG626" s="25"/>
      <c r="CH626" s="25"/>
      <c r="CI626" s="25"/>
      <c r="CJ626" s="25"/>
      <c r="CK626" s="25"/>
      <c r="CL626" s="25"/>
      <c r="CM626" s="25"/>
      <c r="CN626" s="25"/>
      <c r="CO626" s="25"/>
      <c r="CP626" s="25"/>
      <c r="CQ626" s="25"/>
      <c r="CR626" s="25"/>
      <c r="CS626" s="25"/>
      <c r="CT626" s="25"/>
      <c r="CU626" s="25"/>
      <c r="CV626" s="25"/>
      <c r="CW626" s="25"/>
      <c r="CX626" s="25"/>
      <c r="CY626" s="25"/>
      <c r="CZ626" s="25"/>
      <c r="DA626" s="25"/>
      <c r="DB626" s="25"/>
      <c r="DC626" s="25"/>
      <c r="DD626" s="25"/>
      <c r="DE626" s="25"/>
      <c r="DF626" s="25"/>
      <c r="DG626" s="25"/>
      <c r="DH626" s="25"/>
      <c r="DI626" s="25"/>
      <c r="DJ626" s="25"/>
      <c r="DK626" s="25"/>
      <c r="DL626" s="25"/>
      <c r="DM626" s="25"/>
      <c r="DN626" s="25"/>
      <c r="DO626" s="25"/>
      <c r="DP626" s="25"/>
      <c r="DQ626" s="25"/>
      <c r="DR626" s="25"/>
      <c r="DS626" s="25"/>
      <c r="DT626" s="25"/>
      <c r="DU626" s="25"/>
      <c r="DV626" s="25"/>
      <c r="DW626" s="25"/>
      <c r="DX626" s="25"/>
      <c r="DY626" s="25"/>
      <c r="DZ626" s="25"/>
      <c r="EA626" s="25"/>
      <c r="EB626" s="25"/>
      <c r="EC626" s="25"/>
      <c r="ED626" s="25"/>
      <c r="EE626" s="25"/>
      <c r="EF626" s="25"/>
      <c r="EG626" s="25"/>
      <c r="EH626" s="25"/>
      <c r="EI626" s="25"/>
      <c r="EJ626" s="25"/>
      <c r="EK626" s="25"/>
      <c r="EL626" s="25"/>
      <c r="EM626" s="25"/>
      <c r="EN626" s="25"/>
      <c r="EO626" s="25"/>
      <c r="EP626" s="25"/>
      <c r="EQ626" s="25"/>
      <c r="ER626" s="25"/>
      <c r="ES626" s="25"/>
      <c r="ET626" s="25"/>
      <c r="EU626" s="25"/>
      <c r="EV626" s="25"/>
      <c r="EW626" s="25"/>
      <c r="EX626" s="25"/>
      <c r="EY626" s="25"/>
      <c r="EZ626" s="25"/>
      <c r="FA626" s="25"/>
      <c r="FB626" s="25"/>
      <c r="FC626" s="25"/>
      <c r="FD626" s="25"/>
      <c r="FE626" s="25"/>
      <c r="FF626" s="25"/>
      <c r="FG626" s="25"/>
      <c r="FH626" s="25"/>
      <c r="FI626" s="25"/>
      <c r="FJ626" s="25"/>
      <c r="FK626" s="25"/>
      <c r="FL626" s="25"/>
      <c r="FM626" s="25"/>
      <c r="FN626" s="25"/>
      <c r="FO626" s="25"/>
      <c r="FP626" s="25"/>
      <c r="FQ626" s="25"/>
      <c r="FR626" s="25"/>
      <c r="FS626" s="25"/>
      <c r="FT626" s="25"/>
      <c r="FU626" s="25"/>
      <c r="FV626" s="25"/>
      <c r="FW626" s="25"/>
      <c r="FX626" s="25"/>
      <c r="FY626" s="25"/>
      <c r="FZ626" s="25"/>
      <c r="GA626" s="25"/>
      <c r="GB626" s="25"/>
      <c r="GC626" s="25"/>
      <c r="GD626" s="25"/>
      <c r="GE626" s="25"/>
      <c r="GF626" s="25"/>
      <c r="GG626" s="25"/>
      <c r="GH626" s="25"/>
      <c r="GI626" s="25"/>
      <c r="GJ626" s="25"/>
      <c r="GK626" s="25"/>
      <c r="GL626" s="25"/>
      <c r="GM626" s="25"/>
      <c r="GN626" s="25"/>
      <c r="GO626" s="25"/>
      <c r="GP626" s="25"/>
      <c r="GQ626" s="25"/>
      <c r="GR626" s="25"/>
      <c r="GS626" s="25"/>
      <c r="GT626" s="25"/>
      <c r="GU626" s="25"/>
      <c r="GV626" s="25"/>
      <c r="GW626" s="25"/>
      <c r="GX626" s="25"/>
      <c r="GY626" s="25"/>
      <c r="GZ626" s="25"/>
      <c r="HA626" s="25"/>
      <c r="HB626" s="25"/>
      <c r="HC626" s="25"/>
      <c r="HD626" s="25"/>
      <c r="HE626" s="25"/>
      <c r="HF626" s="25"/>
      <c r="HG626" s="25"/>
      <c r="HH626" s="25"/>
      <c r="HI626" s="25"/>
      <c r="HJ626" s="25"/>
      <c r="HK626" s="25"/>
      <c r="HL626" s="25"/>
      <c r="HM626" s="25"/>
      <c r="HN626" s="25"/>
      <c r="HO626" s="25"/>
      <c r="HP626" s="25"/>
      <c r="HQ626" s="25"/>
      <c r="HR626" s="25"/>
      <c r="HS626" s="25"/>
      <c r="HT626" s="25"/>
      <c r="HU626" s="25"/>
      <c r="HV626" s="25"/>
      <c r="HW626" s="25"/>
      <c r="HX626" s="25"/>
      <c r="HY626" s="25"/>
      <c r="HZ626" s="25"/>
      <c r="IA626" s="25"/>
      <c r="IB626" s="25"/>
      <c r="IC626" s="25"/>
      <c r="ID626" s="25"/>
      <c r="IE626" s="25"/>
      <c r="IF626" s="25"/>
      <c r="IG626" s="25"/>
      <c r="IH626" s="25"/>
      <c r="II626" s="25"/>
      <c r="IJ626" s="25"/>
      <c r="IK626" s="25"/>
      <c r="IL626" s="25"/>
      <c r="IM626" s="25"/>
      <c r="IN626" s="25"/>
      <c r="IO626" s="25"/>
      <c r="IP626" s="25"/>
      <c r="IQ626" s="25"/>
      <c r="IR626" s="25"/>
      <c r="IS626" s="25"/>
      <c r="IT626" s="25"/>
      <c r="IU626" s="25"/>
      <c r="IV626" s="25"/>
    </row>
    <row r="627" spans="1:256" s="11" customFormat="1" ht="46.9" customHeight="1" x14ac:dyDescent="0.2">
      <c r="A627" s="31" t="s">
        <v>359</v>
      </c>
      <c r="B627" s="32" t="s">
        <v>97</v>
      </c>
      <c r="C627" s="73" t="s">
        <v>16</v>
      </c>
      <c r="D627" s="73" t="s">
        <v>3</v>
      </c>
      <c r="E627" s="188" t="s">
        <v>495</v>
      </c>
      <c r="F627" s="75">
        <v>200</v>
      </c>
      <c r="G627" s="189">
        <f>G628</f>
        <v>10</v>
      </c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  <c r="AY627" s="25"/>
      <c r="AZ627" s="25"/>
      <c r="BA627" s="25"/>
      <c r="BB627" s="25"/>
      <c r="BC627" s="25"/>
      <c r="BD627" s="25"/>
      <c r="BE627" s="25"/>
      <c r="BF627" s="25"/>
      <c r="BG627" s="25"/>
      <c r="BH627" s="25"/>
      <c r="BI627" s="25"/>
      <c r="BJ627" s="25"/>
      <c r="BK627" s="25"/>
      <c r="BL627" s="25"/>
      <c r="BM627" s="25"/>
      <c r="BN627" s="25"/>
      <c r="BO627" s="25"/>
      <c r="BP627" s="25"/>
      <c r="BQ627" s="25"/>
      <c r="BR627" s="25"/>
      <c r="BS627" s="25"/>
      <c r="BT627" s="25"/>
      <c r="BU627" s="25"/>
      <c r="BV627" s="25"/>
      <c r="BW627" s="25"/>
      <c r="BX627" s="25"/>
      <c r="BY627" s="25"/>
      <c r="BZ627" s="25"/>
      <c r="CA627" s="25"/>
      <c r="CB627" s="25"/>
      <c r="CC627" s="25"/>
      <c r="CD627" s="25"/>
      <c r="CE627" s="25"/>
      <c r="CF627" s="25"/>
      <c r="CG627" s="25"/>
      <c r="CH627" s="25"/>
      <c r="CI627" s="25"/>
      <c r="CJ627" s="25"/>
      <c r="CK627" s="25"/>
      <c r="CL627" s="25"/>
      <c r="CM627" s="25"/>
      <c r="CN627" s="25"/>
      <c r="CO627" s="25"/>
      <c r="CP627" s="25"/>
      <c r="CQ627" s="25"/>
      <c r="CR627" s="25"/>
      <c r="CS627" s="25"/>
      <c r="CT627" s="25"/>
      <c r="CU627" s="25"/>
      <c r="CV627" s="25"/>
      <c r="CW627" s="25"/>
      <c r="CX627" s="25"/>
      <c r="CY627" s="25"/>
      <c r="CZ627" s="25"/>
      <c r="DA627" s="25"/>
      <c r="DB627" s="25"/>
      <c r="DC627" s="25"/>
      <c r="DD627" s="25"/>
      <c r="DE627" s="25"/>
      <c r="DF627" s="25"/>
      <c r="DG627" s="25"/>
      <c r="DH627" s="25"/>
      <c r="DI627" s="25"/>
      <c r="DJ627" s="25"/>
      <c r="DK627" s="25"/>
      <c r="DL627" s="25"/>
      <c r="DM627" s="25"/>
      <c r="DN627" s="25"/>
      <c r="DO627" s="25"/>
      <c r="DP627" s="25"/>
      <c r="DQ627" s="25"/>
      <c r="DR627" s="25"/>
      <c r="DS627" s="25"/>
      <c r="DT627" s="25"/>
      <c r="DU627" s="25"/>
      <c r="DV627" s="25"/>
      <c r="DW627" s="25"/>
      <c r="DX627" s="25"/>
      <c r="DY627" s="25"/>
      <c r="DZ627" s="25"/>
      <c r="EA627" s="25"/>
      <c r="EB627" s="25"/>
      <c r="EC627" s="25"/>
      <c r="ED627" s="25"/>
      <c r="EE627" s="25"/>
      <c r="EF627" s="25"/>
      <c r="EG627" s="25"/>
      <c r="EH627" s="25"/>
      <c r="EI627" s="25"/>
      <c r="EJ627" s="25"/>
      <c r="EK627" s="25"/>
      <c r="EL627" s="25"/>
      <c r="EM627" s="25"/>
      <c r="EN627" s="25"/>
      <c r="EO627" s="25"/>
      <c r="EP627" s="25"/>
      <c r="EQ627" s="25"/>
      <c r="ER627" s="25"/>
      <c r="ES627" s="25"/>
      <c r="ET627" s="25"/>
      <c r="EU627" s="25"/>
      <c r="EV627" s="25"/>
      <c r="EW627" s="25"/>
      <c r="EX627" s="25"/>
      <c r="EY627" s="25"/>
      <c r="EZ627" s="25"/>
      <c r="FA627" s="25"/>
      <c r="FB627" s="25"/>
      <c r="FC627" s="25"/>
      <c r="FD627" s="25"/>
      <c r="FE627" s="25"/>
      <c r="FF627" s="25"/>
      <c r="FG627" s="25"/>
      <c r="FH627" s="25"/>
      <c r="FI627" s="25"/>
      <c r="FJ627" s="25"/>
      <c r="FK627" s="25"/>
      <c r="FL627" s="25"/>
      <c r="FM627" s="25"/>
      <c r="FN627" s="25"/>
      <c r="FO627" s="25"/>
      <c r="FP627" s="25"/>
      <c r="FQ627" s="25"/>
      <c r="FR627" s="25"/>
      <c r="FS627" s="25"/>
      <c r="FT627" s="25"/>
      <c r="FU627" s="25"/>
      <c r="FV627" s="25"/>
      <c r="FW627" s="25"/>
      <c r="FX627" s="25"/>
      <c r="FY627" s="25"/>
      <c r="FZ627" s="25"/>
      <c r="GA627" s="25"/>
      <c r="GB627" s="25"/>
      <c r="GC627" s="25"/>
      <c r="GD627" s="25"/>
      <c r="GE627" s="25"/>
      <c r="GF627" s="25"/>
      <c r="GG627" s="25"/>
      <c r="GH627" s="25"/>
      <c r="GI627" s="25"/>
      <c r="GJ627" s="25"/>
      <c r="GK627" s="25"/>
      <c r="GL627" s="25"/>
      <c r="GM627" s="25"/>
      <c r="GN627" s="25"/>
      <c r="GO627" s="25"/>
      <c r="GP627" s="25"/>
      <c r="GQ627" s="25"/>
      <c r="GR627" s="25"/>
      <c r="GS627" s="25"/>
      <c r="GT627" s="25"/>
      <c r="GU627" s="25"/>
      <c r="GV627" s="25"/>
      <c r="GW627" s="25"/>
      <c r="GX627" s="25"/>
      <c r="GY627" s="25"/>
      <c r="GZ627" s="25"/>
      <c r="HA627" s="25"/>
      <c r="HB627" s="25"/>
      <c r="HC627" s="25"/>
      <c r="HD627" s="25"/>
      <c r="HE627" s="25"/>
      <c r="HF627" s="25"/>
      <c r="HG627" s="25"/>
      <c r="HH627" s="25"/>
      <c r="HI627" s="25"/>
      <c r="HJ627" s="25"/>
      <c r="HK627" s="25"/>
      <c r="HL627" s="25"/>
      <c r="HM627" s="25"/>
      <c r="HN627" s="25"/>
      <c r="HO627" s="25"/>
      <c r="HP627" s="25"/>
      <c r="HQ627" s="25"/>
      <c r="HR627" s="25"/>
      <c r="HS627" s="25"/>
      <c r="HT627" s="25"/>
      <c r="HU627" s="25"/>
      <c r="HV627" s="25"/>
      <c r="HW627" s="25"/>
      <c r="HX627" s="25"/>
      <c r="HY627" s="25"/>
      <c r="HZ627" s="25"/>
      <c r="IA627" s="25"/>
      <c r="IB627" s="25"/>
      <c r="IC627" s="25"/>
      <c r="ID627" s="25"/>
      <c r="IE627" s="25"/>
      <c r="IF627" s="25"/>
      <c r="IG627" s="25"/>
      <c r="IH627" s="25"/>
      <c r="II627" s="25"/>
      <c r="IJ627" s="25"/>
      <c r="IK627" s="25"/>
      <c r="IL627" s="25"/>
      <c r="IM627" s="25"/>
      <c r="IN627" s="25"/>
      <c r="IO627" s="25"/>
      <c r="IP627" s="25"/>
      <c r="IQ627" s="25"/>
      <c r="IR627" s="25"/>
      <c r="IS627" s="25"/>
      <c r="IT627" s="25"/>
      <c r="IU627" s="25"/>
      <c r="IV627" s="25"/>
    </row>
    <row r="628" spans="1:256" s="11" customFormat="1" ht="48" customHeight="1" x14ac:dyDescent="0.2">
      <c r="A628" s="31" t="s">
        <v>360</v>
      </c>
      <c r="B628" s="32" t="s">
        <v>97</v>
      </c>
      <c r="C628" s="73" t="s">
        <v>16</v>
      </c>
      <c r="D628" s="73" t="s">
        <v>3</v>
      </c>
      <c r="E628" s="188" t="s">
        <v>495</v>
      </c>
      <c r="F628" s="75">
        <v>240</v>
      </c>
      <c r="G628" s="189">
        <v>10</v>
      </c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  <c r="BE628" s="25"/>
      <c r="BF628" s="25"/>
      <c r="BG628" s="25"/>
      <c r="BH628" s="25"/>
      <c r="BI628" s="25"/>
      <c r="BJ628" s="25"/>
      <c r="BK628" s="25"/>
      <c r="BL628" s="25"/>
      <c r="BM628" s="25"/>
      <c r="BN628" s="25"/>
      <c r="BO628" s="25"/>
      <c r="BP628" s="25"/>
      <c r="BQ628" s="25"/>
      <c r="BR628" s="25"/>
      <c r="BS628" s="25"/>
      <c r="BT628" s="25"/>
      <c r="BU628" s="25"/>
      <c r="BV628" s="25"/>
      <c r="BW628" s="25"/>
      <c r="BX628" s="25"/>
      <c r="BY628" s="25"/>
      <c r="BZ628" s="25"/>
      <c r="CA628" s="25"/>
      <c r="CB628" s="25"/>
      <c r="CC628" s="25"/>
      <c r="CD628" s="25"/>
      <c r="CE628" s="25"/>
      <c r="CF628" s="25"/>
      <c r="CG628" s="25"/>
      <c r="CH628" s="25"/>
      <c r="CI628" s="25"/>
      <c r="CJ628" s="25"/>
      <c r="CK628" s="25"/>
      <c r="CL628" s="25"/>
      <c r="CM628" s="25"/>
      <c r="CN628" s="25"/>
      <c r="CO628" s="25"/>
      <c r="CP628" s="25"/>
      <c r="CQ628" s="25"/>
      <c r="CR628" s="25"/>
      <c r="CS628" s="25"/>
      <c r="CT628" s="25"/>
      <c r="CU628" s="25"/>
      <c r="CV628" s="25"/>
      <c r="CW628" s="25"/>
      <c r="CX628" s="25"/>
      <c r="CY628" s="25"/>
      <c r="CZ628" s="25"/>
      <c r="DA628" s="25"/>
      <c r="DB628" s="25"/>
      <c r="DC628" s="25"/>
      <c r="DD628" s="25"/>
      <c r="DE628" s="25"/>
      <c r="DF628" s="25"/>
      <c r="DG628" s="25"/>
      <c r="DH628" s="25"/>
      <c r="DI628" s="25"/>
      <c r="DJ628" s="25"/>
      <c r="DK628" s="25"/>
      <c r="DL628" s="25"/>
      <c r="DM628" s="25"/>
      <c r="DN628" s="25"/>
      <c r="DO628" s="25"/>
      <c r="DP628" s="25"/>
      <c r="DQ628" s="25"/>
      <c r="DR628" s="25"/>
      <c r="DS628" s="25"/>
      <c r="DT628" s="25"/>
      <c r="DU628" s="25"/>
      <c r="DV628" s="25"/>
      <c r="DW628" s="25"/>
      <c r="DX628" s="25"/>
      <c r="DY628" s="25"/>
      <c r="DZ628" s="25"/>
      <c r="EA628" s="25"/>
      <c r="EB628" s="25"/>
      <c r="EC628" s="25"/>
      <c r="ED628" s="25"/>
      <c r="EE628" s="25"/>
      <c r="EF628" s="25"/>
      <c r="EG628" s="25"/>
      <c r="EH628" s="25"/>
      <c r="EI628" s="25"/>
      <c r="EJ628" s="25"/>
      <c r="EK628" s="25"/>
      <c r="EL628" s="25"/>
      <c r="EM628" s="25"/>
      <c r="EN628" s="25"/>
      <c r="EO628" s="25"/>
      <c r="EP628" s="25"/>
      <c r="EQ628" s="25"/>
      <c r="ER628" s="25"/>
      <c r="ES628" s="25"/>
      <c r="ET628" s="25"/>
      <c r="EU628" s="25"/>
      <c r="EV628" s="25"/>
      <c r="EW628" s="25"/>
      <c r="EX628" s="25"/>
      <c r="EY628" s="25"/>
      <c r="EZ628" s="25"/>
      <c r="FA628" s="25"/>
      <c r="FB628" s="25"/>
      <c r="FC628" s="25"/>
      <c r="FD628" s="25"/>
      <c r="FE628" s="25"/>
      <c r="FF628" s="25"/>
      <c r="FG628" s="25"/>
      <c r="FH628" s="25"/>
      <c r="FI628" s="25"/>
      <c r="FJ628" s="25"/>
      <c r="FK628" s="25"/>
      <c r="FL628" s="25"/>
      <c r="FM628" s="25"/>
      <c r="FN628" s="25"/>
      <c r="FO628" s="25"/>
      <c r="FP628" s="25"/>
      <c r="FQ628" s="25"/>
      <c r="FR628" s="25"/>
      <c r="FS628" s="25"/>
      <c r="FT628" s="25"/>
      <c r="FU628" s="25"/>
      <c r="FV628" s="25"/>
      <c r="FW628" s="25"/>
      <c r="FX628" s="25"/>
      <c r="FY628" s="25"/>
      <c r="FZ628" s="25"/>
      <c r="GA628" s="25"/>
      <c r="GB628" s="25"/>
      <c r="GC628" s="25"/>
      <c r="GD628" s="25"/>
      <c r="GE628" s="25"/>
      <c r="GF628" s="25"/>
      <c r="GG628" s="25"/>
      <c r="GH628" s="25"/>
      <c r="GI628" s="25"/>
      <c r="GJ628" s="25"/>
      <c r="GK628" s="25"/>
      <c r="GL628" s="25"/>
      <c r="GM628" s="25"/>
      <c r="GN628" s="25"/>
      <c r="GO628" s="25"/>
      <c r="GP628" s="25"/>
      <c r="GQ628" s="25"/>
      <c r="GR628" s="25"/>
      <c r="GS628" s="25"/>
      <c r="GT628" s="25"/>
      <c r="GU628" s="25"/>
      <c r="GV628" s="25"/>
      <c r="GW628" s="25"/>
      <c r="GX628" s="25"/>
      <c r="GY628" s="25"/>
      <c r="GZ628" s="25"/>
      <c r="HA628" s="25"/>
      <c r="HB628" s="25"/>
      <c r="HC628" s="25"/>
      <c r="HD628" s="25"/>
      <c r="HE628" s="25"/>
      <c r="HF628" s="25"/>
      <c r="HG628" s="25"/>
      <c r="HH628" s="25"/>
      <c r="HI628" s="25"/>
      <c r="HJ628" s="25"/>
      <c r="HK628" s="25"/>
      <c r="HL628" s="25"/>
      <c r="HM628" s="25"/>
      <c r="HN628" s="25"/>
      <c r="HO628" s="25"/>
      <c r="HP628" s="25"/>
      <c r="HQ628" s="25"/>
      <c r="HR628" s="25"/>
      <c r="HS628" s="25"/>
      <c r="HT628" s="25"/>
      <c r="HU628" s="25"/>
      <c r="HV628" s="25"/>
      <c r="HW628" s="25"/>
      <c r="HX628" s="25"/>
      <c r="HY628" s="25"/>
      <c r="HZ628" s="25"/>
      <c r="IA628" s="25"/>
      <c r="IB628" s="25"/>
      <c r="IC628" s="25"/>
      <c r="ID628" s="25"/>
      <c r="IE628" s="25"/>
      <c r="IF628" s="25"/>
      <c r="IG628" s="25"/>
      <c r="IH628" s="25"/>
      <c r="II628" s="25"/>
      <c r="IJ628" s="25"/>
      <c r="IK628" s="25"/>
      <c r="IL628" s="25"/>
      <c r="IM628" s="25"/>
      <c r="IN628" s="25"/>
      <c r="IO628" s="25"/>
      <c r="IP628" s="25"/>
      <c r="IQ628" s="25"/>
      <c r="IR628" s="25"/>
      <c r="IS628" s="25"/>
      <c r="IT628" s="25"/>
      <c r="IU628" s="25"/>
      <c r="IV628" s="25"/>
    </row>
    <row r="629" spans="1:256" s="11" customFormat="1" ht="25.5" x14ac:dyDescent="0.2">
      <c r="A629" s="62" t="s">
        <v>494</v>
      </c>
      <c r="B629" s="32" t="s">
        <v>97</v>
      </c>
      <c r="C629" s="73" t="s">
        <v>16</v>
      </c>
      <c r="D629" s="73" t="s">
        <v>3</v>
      </c>
      <c r="E629" s="188" t="s">
        <v>675</v>
      </c>
      <c r="F629" s="75"/>
      <c r="G629" s="189">
        <f>G630</f>
        <v>537636</v>
      </c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  <c r="BE629" s="25"/>
      <c r="BF629" s="25"/>
      <c r="BG629" s="25"/>
      <c r="BH629" s="25"/>
      <c r="BI629" s="25"/>
      <c r="BJ629" s="25"/>
      <c r="BK629" s="25"/>
      <c r="BL629" s="25"/>
      <c r="BM629" s="25"/>
      <c r="BN629" s="25"/>
      <c r="BO629" s="25"/>
      <c r="BP629" s="25"/>
      <c r="BQ629" s="25"/>
      <c r="BR629" s="25"/>
      <c r="BS629" s="25"/>
      <c r="BT629" s="25"/>
      <c r="BU629" s="25"/>
      <c r="BV629" s="25"/>
      <c r="BW629" s="25"/>
      <c r="BX629" s="25"/>
      <c r="BY629" s="25"/>
      <c r="BZ629" s="25"/>
      <c r="CA629" s="25"/>
      <c r="CB629" s="25"/>
      <c r="CC629" s="25"/>
      <c r="CD629" s="25"/>
      <c r="CE629" s="25"/>
      <c r="CF629" s="25"/>
      <c r="CG629" s="25"/>
      <c r="CH629" s="25"/>
      <c r="CI629" s="25"/>
      <c r="CJ629" s="25"/>
      <c r="CK629" s="25"/>
      <c r="CL629" s="25"/>
      <c r="CM629" s="25"/>
      <c r="CN629" s="25"/>
      <c r="CO629" s="25"/>
      <c r="CP629" s="25"/>
      <c r="CQ629" s="25"/>
      <c r="CR629" s="25"/>
      <c r="CS629" s="25"/>
      <c r="CT629" s="25"/>
      <c r="CU629" s="25"/>
      <c r="CV629" s="25"/>
      <c r="CW629" s="25"/>
      <c r="CX629" s="25"/>
      <c r="CY629" s="25"/>
      <c r="CZ629" s="25"/>
      <c r="DA629" s="25"/>
      <c r="DB629" s="25"/>
      <c r="DC629" s="25"/>
      <c r="DD629" s="25"/>
      <c r="DE629" s="25"/>
      <c r="DF629" s="25"/>
      <c r="DG629" s="25"/>
      <c r="DH629" s="25"/>
      <c r="DI629" s="25"/>
      <c r="DJ629" s="25"/>
      <c r="DK629" s="25"/>
      <c r="DL629" s="25"/>
      <c r="DM629" s="25"/>
      <c r="DN629" s="25"/>
      <c r="DO629" s="25"/>
      <c r="DP629" s="25"/>
      <c r="DQ629" s="25"/>
      <c r="DR629" s="25"/>
      <c r="DS629" s="25"/>
      <c r="DT629" s="25"/>
      <c r="DU629" s="25"/>
      <c r="DV629" s="25"/>
      <c r="DW629" s="25"/>
      <c r="DX629" s="25"/>
      <c r="DY629" s="25"/>
      <c r="DZ629" s="25"/>
      <c r="EA629" s="25"/>
      <c r="EB629" s="25"/>
      <c r="EC629" s="25"/>
      <c r="ED629" s="25"/>
      <c r="EE629" s="25"/>
      <c r="EF629" s="25"/>
      <c r="EG629" s="25"/>
      <c r="EH629" s="25"/>
      <c r="EI629" s="25"/>
      <c r="EJ629" s="25"/>
      <c r="EK629" s="25"/>
      <c r="EL629" s="25"/>
      <c r="EM629" s="25"/>
      <c r="EN629" s="25"/>
      <c r="EO629" s="25"/>
      <c r="EP629" s="25"/>
      <c r="EQ629" s="25"/>
      <c r="ER629" s="25"/>
      <c r="ES629" s="25"/>
      <c r="ET629" s="25"/>
      <c r="EU629" s="25"/>
      <c r="EV629" s="25"/>
      <c r="EW629" s="25"/>
      <c r="EX629" s="25"/>
      <c r="EY629" s="25"/>
      <c r="EZ629" s="25"/>
      <c r="FA629" s="25"/>
      <c r="FB629" s="25"/>
      <c r="FC629" s="25"/>
      <c r="FD629" s="25"/>
      <c r="FE629" s="25"/>
      <c r="FF629" s="25"/>
      <c r="FG629" s="25"/>
      <c r="FH629" s="25"/>
      <c r="FI629" s="25"/>
      <c r="FJ629" s="25"/>
      <c r="FK629" s="25"/>
      <c r="FL629" s="25"/>
      <c r="FM629" s="25"/>
      <c r="FN629" s="25"/>
      <c r="FO629" s="25"/>
      <c r="FP629" s="25"/>
      <c r="FQ629" s="25"/>
      <c r="FR629" s="25"/>
      <c r="FS629" s="25"/>
      <c r="FT629" s="25"/>
      <c r="FU629" s="25"/>
      <c r="FV629" s="25"/>
      <c r="FW629" s="25"/>
      <c r="FX629" s="25"/>
      <c r="FY629" s="25"/>
      <c r="FZ629" s="25"/>
      <c r="GA629" s="25"/>
      <c r="GB629" s="25"/>
      <c r="GC629" s="25"/>
      <c r="GD629" s="25"/>
      <c r="GE629" s="25"/>
      <c r="GF629" s="25"/>
      <c r="GG629" s="25"/>
      <c r="GH629" s="25"/>
      <c r="GI629" s="25"/>
      <c r="GJ629" s="25"/>
      <c r="GK629" s="25"/>
      <c r="GL629" s="25"/>
      <c r="GM629" s="25"/>
      <c r="GN629" s="25"/>
      <c r="GO629" s="25"/>
      <c r="GP629" s="25"/>
      <c r="GQ629" s="25"/>
      <c r="GR629" s="25"/>
      <c r="GS629" s="25"/>
      <c r="GT629" s="25"/>
      <c r="GU629" s="25"/>
      <c r="GV629" s="25"/>
      <c r="GW629" s="25"/>
      <c r="GX629" s="25"/>
      <c r="GY629" s="25"/>
      <c r="GZ629" s="25"/>
      <c r="HA629" s="25"/>
      <c r="HB629" s="25"/>
      <c r="HC629" s="25"/>
      <c r="HD629" s="25"/>
      <c r="HE629" s="25"/>
      <c r="HF629" s="25"/>
      <c r="HG629" s="25"/>
      <c r="HH629" s="25"/>
      <c r="HI629" s="25"/>
      <c r="HJ629" s="25"/>
      <c r="HK629" s="25"/>
      <c r="HL629" s="25"/>
      <c r="HM629" s="25"/>
      <c r="HN629" s="25"/>
      <c r="HO629" s="25"/>
      <c r="HP629" s="25"/>
      <c r="HQ629" s="25"/>
      <c r="HR629" s="25"/>
      <c r="HS629" s="25"/>
      <c r="HT629" s="25"/>
      <c r="HU629" s="25"/>
      <c r="HV629" s="25"/>
      <c r="HW629" s="25"/>
      <c r="HX629" s="25"/>
      <c r="HY629" s="25"/>
      <c r="HZ629" s="25"/>
      <c r="IA629" s="25"/>
      <c r="IB629" s="25"/>
      <c r="IC629" s="25"/>
      <c r="ID629" s="25"/>
      <c r="IE629" s="25"/>
      <c r="IF629" s="25"/>
      <c r="IG629" s="25"/>
      <c r="IH629" s="25"/>
      <c r="II629" s="25"/>
      <c r="IJ629" s="25"/>
      <c r="IK629" s="25"/>
      <c r="IL629" s="25"/>
      <c r="IM629" s="25"/>
      <c r="IN629" s="25"/>
      <c r="IO629" s="25"/>
      <c r="IP629" s="25"/>
      <c r="IQ629" s="25"/>
      <c r="IR629" s="25"/>
      <c r="IS629" s="25"/>
      <c r="IT629" s="25"/>
      <c r="IU629" s="25"/>
      <c r="IV629" s="25"/>
    </row>
    <row r="630" spans="1:256" s="11" customFormat="1" ht="38.25" x14ac:dyDescent="0.2">
      <c r="A630" s="105" t="s">
        <v>496</v>
      </c>
      <c r="B630" s="32" t="s">
        <v>97</v>
      </c>
      <c r="C630" s="73" t="s">
        <v>16</v>
      </c>
      <c r="D630" s="73" t="s">
        <v>3</v>
      </c>
      <c r="E630" s="188" t="s">
        <v>675</v>
      </c>
      <c r="F630" s="75">
        <v>400</v>
      </c>
      <c r="G630" s="189">
        <f>G631</f>
        <v>537636</v>
      </c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  <c r="AY630" s="25"/>
      <c r="AZ630" s="25"/>
      <c r="BA630" s="25"/>
      <c r="BB630" s="25"/>
      <c r="BC630" s="25"/>
      <c r="BD630" s="25"/>
      <c r="BE630" s="25"/>
      <c r="BF630" s="25"/>
      <c r="BG630" s="25"/>
      <c r="BH630" s="25"/>
      <c r="BI630" s="25"/>
      <c r="BJ630" s="25"/>
      <c r="BK630" s="25"/>
      <c r="BL630" s="25"/>
      <c r="BM630" s="25"/>
      <c r="BN630" s="25"/>
      <c r="BO630" s="25"/>
      <c r="BP630" s="25"/>
      <c r="BQ630" s="25"/>
      <c r="BR630" s="25"/>
      <c r="BS630" s="25"/>
      <c r="BT630" s="25"/>
      <c r="BU630" s="25"/>
      <c r="BV630" s="25"/>
      <c r="BW630" s="25"/>
      <c r="BX630" s="25"/>
      <c r="BY630" s="25"/>
      <c r="BZ630" s="25"/>
      <c r="CA630" s="25"/>
      <c r="CB630" s="25"/>
      <c r="CC630" s="25"/>
      <c r="CD630" s="25"/>
      <c r="CE630" s="25"/>
      <c r="CF630" s="25"/>
      <c r="CG630" s="25"/>
      <c r="CH630" s="25"/>
      <c r="CI630" s="25"/>
      <c r="CJ630" s="25"/>
      <c r="CK630" s="25"/>
      <c r="CL630" s="25"/>
      <c r="CM630" s="25"/>
      <c r="CN630" s="25"/>
      <c r="CO630" s="25"/>
      <c r="CP630" s="25"/>
      <c r="CQ630" s="25"/>
      <c r="CR630" s="25"/>
      <c r="CS630" s="25"/>
      <c r="CT630" s="25"/>
      <c r="CU630" s="25"/>
      <c r="CV630" s="25"/>
      <c r="CW630" s="25"/>
      <c r="CX630" s="25"/>
      <c r="CY630" s="25"/>
      <c r="CZ630" s="25"/>
      <c r="DA630" s="25"/>
      <c r="DB630" s="25"/>
      <c r="DC630" s="25"/>
      <c r="DD630" s="25"/>
      <c r="DE630" s="25"/>
      <c r="DF630" s="25"/>
      <c r="DG630" s="25"/>
      <c r="DH630" s="25"/>
      <c r="DI630" s="25"/>
      <c r="DJ630" s="25"/>
      <c r="DK630" s="25"/>
      <c r="DL630" s="25"/>
      <c r="DM630" s="25"/>
      <c r="DN630" s="25"/>
      <c r="DO630" s="25"/>
      <c r="DP630" s="25"/>
      <c r="DQ630" s="25"/>
      <c r="DR630" s="25"/>
      <c r="DS630" s="25"/>
      <c r="DT630" s="25"/>
      <c r="DU630" s="25"/>
      <c r="DV630" s="25"/>
      <c r="DW630" s="25"/>
      <c r="DX630" s="25"/>
      <c r="DY630" s="25"/>
      <c r="DZ630" s="25"/>
      <c r="EA630" s="25"/>
      <c r="EB630" s="25"/>
      <c r="EC630" s="25"/>
      <c r="ED630" s="25"/>
      <c r="EE630" s="25"/>
      <c r="EF630" s="25"/>
      <c r="EG630" s="25"/>
      <c r="EH630" s="25"/>
      <c r="EI630" s="25"/>
      <c r="EJ630" s="25"/>
      <c r="EK630" s="25"/>
      <c r="EL630" s="25"/>
      <c r="EM630" s="25"/>
      <c r="EN630" s="25"/>
      <c r="EO630" s="25"/>
      <c r="EP630" s="25"/>
      <c r="EQ630" s="25"/>
      <c r="ER630" s="25"/>
      <c r="ES630" s="25"/>
      <c r="ET630" s="25"/>
      <c r="EU630" s="25"/>
      <c r="EV630" s="25"/>
      <c r="EW630" s="25"/>
      <c r="EX630" s="25"/>
      <c r="EY630" s="25"/>
      <c r="EZ630" s="25"/>
      <c r="FA630" s="25"/>
      <c r="FB630" s="25"/>
      <c r="FC630" s="25"/>
      <c r="FD630" s="25"/>
      <c r="FE630" s="25"/>
      <c r="FF630" s="25"/>
      <c r="FG630" s="25"/>
      <c r="FH630" s="25"/>
      <c r="FI630" s="25"/>
      <c r="FJ630" s="25"/>
      <c r="FK630" s="25"/>
      <c r="FL630" s="25"/>
      <c r="FM630" s="25"/>
      <c r="FN630" s="25"/>
      <c r="FO630" s="25"/>
      <c r="FP630" s="25"/>
      <c r="FQ630" s="25"/>
      <c r="FR630" s="25"/>
      <c r="FS630" s="25"/>
      <c r="FT630" s="25"/>
      <c r="FU630" s="25"/>
      <c r="FV630" s="25"/>
      <c r="FW630" s="25"/>
      <c r="FX630" s="25"/>
      <c r="FY630" s="25"/>
      <c r="FZ630" s="25"/>
      <c r="GA630" s="25"/>
      <c r="GB630" s="25"/>
      <c r="GC630" s="25"/>
      <c r="GD630" s="25"/>
      <c r="GE630" s="25"/>
      <c r="GF630" s="25"/>
      <c r="GG630" s="25"/>
      <c r="GH630" s="25"/>
      <c r="GI630" s="25"/>
      <c r="GJ630" s="25"/>
      <c r="GK630" s="25"/>
      <c r="GL630" s="25"/>
      <c r="GM630" s="25"/>
      <c r="GN630" s="25"/>
      <c r="GO630" s="25"/>
      <c r="GP630" s="25"/>
      <c r="GQ630" s="25"/>
      <c r="GR630" s="25"/>
      <c r="GS630" s="25"/>
      <c r="GT630" s="25"/>
      <c r="GU630" s="25"/>
      <c r="GV630" s="25"/>
      <c r="GW630" s="25"/>
      <c r="GX630" s="25"/>
      <c r="GY630" s="25"/>
      <c r="GZ630" s="25"/>
      <c r="HA630" s="25"/>
      <c r="HB630" s="25"/>
      <c r="HC630" s="25"/>
      <c r="HD630" s="25"/>
      <c r="HE630" s="25"/>
      <c r="HF630" s="25"/>
      <c r="HG630" s="25"/>
      <c r="HH630" s="25"/>
      <c r="HI630" s="25"/>
      <c r="HJ630" s="25"/>
      <c r="HK630" s="25"/>
      <c r="HL630" s="25"/>
      <c r="HM630" s="25"/>
      <c r="HN630" s="25"/>
      <c r="HO630" s="25"/>
      <c r="HP630" s="25"/>
      <c r="HQ630" s="25"/>
      <c r="HR630" s="25"/>
      <c r="HS630" s="25"/>
      <c r="HT630" s="25"/>
      <c r="HU630" s="25"/>
      <c r="HV630" s="25"/>
      <c r="HW630" s="25"/>
      <c r="HX630" s="25"/>
      <c r="HY630" s="25"/>
      <c r="HZ630" s="25"/>
      <c r="IA630" s="25"/>
      <c r="IB630" s="25"/>
      <c r="IC630" s="25"/>
      <c r="ID630" s="25"/>
      <c r="IE630" s="25"/>
      <c r="IF630" s="25"/>
      <c r="IG630" s="25"/>
      <c r="IH630" s="25"/>
      <c r="II630" s="25"/>
      <c r="IJ630" s="25"/>
      <c r="IK630" s="25"/>
      <c r="IL630" s="25"/>
      <c r="IM630" s="25"/>
      <c r="IN630" s="25"/>
      <c r="IO630" s="25"/>
      <c r="IP630" s="25"/>
      <c r="IQ630" s="25"/>
      <c r="IR630" s="25"/>
      <c r="IS630" s="25"/>
      <c r="IT630" s="25"/>
      <c r="IU630" s="25"/>
      <c r="IV630" s="25"/>
    </row>
    <row r="631" spans="1:256" s="11" customFormat="1" ht="51" x14ac:dyDescent="0.2">
      <c r="A631" s="105" t="s">
        <v>746</v>
      </c>
      <c r="B631" s="32" t="s">
        <v>97</v>
      </c>
      <c r="C631" s="73" t="s">
        <v>16</v>
      </c>
      <c r="D631" s="73" t="s">
        <v>3</v>
      </c>
      <c r="E631" s="188" t="s">
        <v>675</v>
      </c>
      <c r="F631" s="75">
        <v>410</v>
      </c>
      <c r="G631" s="189">
        <f>450000+45+11+112577-24997</f>
        <v>537636</v>
      </c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  <c r="AY631" s="25"/>
      <c r="AZ631" s="25"/>
      <c r="BA631" s="25"/>
      <c r="BB631" s="25"/>
      <c r="BC631" s="25"/>
      <c r="BD631" s="25"/>
      <c r="BE631" s="25"/>
      <c r="BF631" s="25"/>
      <c r="BG631" s="25"/>
      <c r="BH631" s="25"/>
      <c r="BI631" s="25"/>
      <c r="BJ631" s="25"/>
      <c r="BK631" s="25"/>
      <c r="BL631" s="25"/>
      <c r="BM631" s="25"/>
      <c r="BN631" s="25"/>
      <c r="BO631" s="25"/>
      <c r="BP631" s="25"/>
      <c r="BQ631" s="25"/>
      <c r="BR631" s="25"/>
      <c r="BS631" s="25"/>
      <c r="BT631" s="25"/>
      <c r="BU631" s="25"/>
      <c r="BV631" s="25"/>
      <c r="BW631" s="25"/>
      <c r="BX631" s="25"/>
      <c r="BY631" s="25"/>
      <c r="BZ631" s="25"/>
      <c r="CA631" s="25"/>
      <c r="CB631" s="25"/>
      <c r="CC631" s="25"/>
      <c r="CD631" s="25"/>
      <c r="CE631" s="25"/>
      <c r="CF631" s="25"/>
      <c r="CG631" s="25"/>
      <c r="CH631" s="25"/>
      <c r="CI631" s="25"/>
      <c r="CJ631" s="25"/>
      <c r="CK631" s="25"/>
      <c r="CL631" s="25"/>
      <c r="CM631" s="25"/>
      <c r="CN631" s="25"/>
      <c r="CO631" s="25"/>
      <c r="CP631" s="25"/>
      <c r="CQ631" s="25"/>
      <c r="CR631" s="25"/>
      <c r="CS631" s="25"/>
      <c r="CT631" s="25"/>
      <c r="CU631" s="25"/>
      <c r="CV631" s="25"/>
      <c r="CW631" s="25"/>
      <c r="CX631" s="25"/>
      <c r="CY631" s="25"/>
      <c r="CZ631" s="25"/>
      <c r="DA631" s="25"/>
      <c r="DB631" s="25"/>
      <c r="DC631" s="25"/>
      <c r="DD631" s="25"/>
      <c r="DE631" s="25"/>
      <c r="DF631" s="25"/>
      <c r="DG631" s="25"/>
      <c r="DH631" s="25"/>
      <c r="DI631" s="25"/>
      <c r="DJ631" s="25"/>
      <c r="DK631" s="25"/>
      <c r="DL631" s="25"/>
      <c r="DM631" s="25"/>
      <c r="DN631" s="25"/>
      <c r="DO631" s="25"/>
      <c r="DP631" s="25"/>
      <c r="DQ631" s="25"/>
      <c r="DR631" s="25"/>
      <c r="DS631" s="25"/>
      <c r="DT631" s="25"/>
      <c r="DU631" s="25"/>
      <c r="DV631" s="25"/>
      <c r="DW631" s="25"/>
      <c r="DX631" s="25"/>
      <c r="DY631" s="25"/>
      <c r="DZ631" s="25"/>
      <c r="EA631" s="25"/>
      <c r="EB631" s="25"/>
      <c r="EC631" s="25"/>
      <c r="ED631" s="25"/>
      <c r="EE631" s="25"/>
      <c r="EF631" s="25"/>
      <c r="EG631" s="25"/>
      <c r="EH631" s="25"/>
      <c r="EI631" s="25"/>
      <c r="EJ631" s="25"/>
      <c r="EK631" s="25"/>
      <c r="EL631" s="25"/>
      <c r="EM631" s="25"/>
      <c r="EN631" s="25"/>
      <c r="EO631" s="25"/>
      <c r="EP631" s="25"/>
      <c r="EQ631" s="25"/>
      <c r="ER631" s="25"/>
      <c r="ES631" s="25"/>
      <c r="ET631" s="25"/>
      <c r="EU631" s="25"/>
      <c r="EV631" s="25"/>
      <c r="EW631" s="25"/>
      <c r="EX631" s="25"/>
      <c r="EY631" s="25"/>
      <c r="EZ631" s="25"/>
      <c r="FA631" s="25"/>
      <c r="FB631" s="25"/>
      <c r="FC631" s="25"/>
      <c r="FD631" s="25"/>
      <c r="FE631" s="25"/>
      <c r="FF631" s="25"/>
      <c r="FG631" s="25"/>
      <c r="FH631" s="25"/>
      <c r="FI631" s="25"/>
      <c r="FJ631" s="25"/>
      <c r="FK631" s="25"/>
      <c r="FL631" s="25"/>
      <c r="FM631" s="25"/>
      <c r="FN631" s="25"/>
      <c r="FO631" s="25"/>
      <c r="FP631" s="25"/>
      <c r="FQ631" s="25"/>
      <c r="FR631" s="25"/>
      <c r="FS631" s="25"/>
      <c r="FT631" s="25"/>
      <c r="FU631" s="25"/>
      <c r="FV631" s="25"/>
      <c r="FW631" s="25"/>
      <c r="FX631" s="25"/>
      <c r="FY631" s="25"/>
      <c r="FZ631" s="25"/>
      <c r="GA631" s="25"/>
      <c r="GB631" s="25"/>
      <c r="GC631" s="25"/>
      <c r="GD631" s="25"/>
      <c r="GE631" s="25"/>
      <c r="GF631" s="25"/>
      <c r="GG631" s="25"/>
      <c r="GH631" s="25"/>
      <c r="GI631" s="25"/>
      <c r="GJ631" s="25"/>
      <c r="GK631" s="25"/>
      <c r="GL631" s="25"/>
      <c r="GM631" s="25"/>
      <c r="GN631" s="25"/>
      <c r="GO631" s="25"/>
      <c r="GP631" s="25"/>
      <c r="GQ631" s="25"/>
      <c r="GR631" s="25"/>
      <c r="GS631" s="25"/>
      <c r="GT631" s="25"/>
      <c r="GU631" s="25"/>
      <c r="GV631" s="25"/>
      <c r="GW631" s="25"/>
      <c r="GX631" s="25"/>
      <c r="GY631" s="25"/>
      <c r="GZ631" s="25"/>
      <c r="HA631" s="25"/>
      <c r="HB631" s="25"/>
      <c r="HC631" s="25"/>
      <c r="HD631" s="25"/>
      <c r="HE631" s="25"/>
      <c r="HF631" s="25"/>
      <c r="HG631" s="25"/>
      <c r="HH631" s="25"/>
      <c r="HI631" s="25"/>
      <c r="HJ631" s="25"/>
      <c r="HK631" s="25"/>
      <c r="HL631" s="25"/>
      <c r="HM631" s="25"/>
      <c r="HN631" s="25"/>
      <c r="HO631" s="25"/>
      <c r="HP631" s="25"/>
      <c r="HQ631" s="25"/>
      <c r="HR631" s="25"/>
      <c r="HS631" s="25"/>
      <c r="HT631" s="25"/>
      <c r="HU631" s="25"/>
      <c r="HV631" s="25"/>
      <c r="HW631" s="25"/>
      <c r="HX631" s="25"/>
      <c r="HY631" s="25"/>
      <c r="HZ631" s="25"/>
      <c r="IA631" s="25"/>
      <c r="IB631" s="25"/>
      <c r="IC631" s="25"/>
      <c r="ID631" s="25"/>
      <c r="IE631" s="25"/>
      <c r="IF631" s="25"/>
      <c r="IG631" s="25"/>
      <c r="IH631" s="25"/>
      <c r="II631" s="25"/>
      <c r="IJ631" s="25"/>
      <c r="IK631" s="25"/>
      <c r="IL631" s="25"/>
      <c r="IM631" s="25"/>
      <c r="IN631" s="25"/>
      <c r="IO631" s="25"/>
      <c r="IP631" s="25"/>
      <c r="IQ631" s="25"/>
      <c r="IR631" s="25"/>
      <c r="IS631" s="25"/>
      <c r="IT631" s="25"/>
      <c r="IU631" s="25"/>
      <c r="IV631" s="25"/>
    </row>
    <row r="632" spans="1:256" ht="53.25" customHeight="1" x14ac:dyDescent="0.2">
      <c r="A632" s="72" t="s">
        <v>489</v>
      </c>
      <c r="B632" s="32" t="s">
        <v>97</v>
      </c>
      <c r="C632" s="69" t="s">
        <v>16</v>
      </c>
      <c r="D632" s="69" t="s">
        <v>3</v>
      </c>
      <c r="E632" s="35" t="s">
        <v>491</v>
      </c>
      <c r="F632" s="71"/>
      <c r="G632" s="35">
        <f t="shared" ref="G632:G634" si="3">G633</f>
        <v>14100</v>
      </c>
    </row>
    <row r="633" spans="1:256" ht="84" customHeight="1" x14ac:dyDescent="0.2">
      <c r="A633" s="72" t="s">
        <v>558</v>
      </c>
      <c r="B633" s="32" t="s">
        <v>97</v>
      </c>
      <c r="C633" s="69" t="s">
        <v>16</v>
      </c>
      <c r="D633" s="69" t="s">
        <v>3</v>
      </c>
      <c r="E633" s="35" t="s">
        <v>491</v>
      </c>
      <c r="F633" s="71"/>
      <c r="G633" s="35">
        <f t="shared" si="3"/>
        <v>14100</v>
      </c>
    </row>
    <row r="634" spans="1:256" ht="45" customHeight="1" x14ac:dyDescent="0.2">
      <c r="A634" s="187" t="s">
        <v>359</v>
      </c>
      <c r="B634" s="39" t="s">
        <v>97</v>
      </c>
      <c r="C634" s="190" t="s">
        <v>16</v>
      </c>
      <c r="D634" s="190" t="s">
        <v>3</v>
      </c>
      <c r="E634" s="191" t="s">
        <v>491</v>
      </c>
      <c r="F634" s="192">
        <v>200</v>
      </c>
      <c r="G634" s="191">
        <f t="shared" si="3"/>
        <v>14100</v>
      </c>
    </row>
    <row r="635" spans="1:256" s="11" customFormat="1" ht="38.25" x14ac:dyDescent="0.2">
      <c r="A635" s="187" t="s">
        <v>360</v>
      </c>
      <c r="B635" s="32" t="s">
        <v>97</v>
      </c>
      <c r="C635" s="69" t="s">
        <v>16</v>
      </c>
      <c r="D635" s="69" t="s">
        <v>3</v>
      </c>
      <c r="E635" s="35" t="s">
        <v>491</v>
      </c>
      <c r="F635" s="90">
        <v>240</v>
      </c>
      <c r="G635" s="193">
        <f>13000+1100</f>
        <v>14100</v>
      </c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  <c r="AY635" s="25"/>
      <c r="AZ635" s="25"/>
      <c r="BA635" s="25"/>
      <c r="BB635" s="25"/>
      <c r="BC635" s="25"/>
      <c r="BD635" s="25"/>
      <c r="BE635" s="25"/>
      <c r="BF635" s="25"/>
      <c r="BG635" s="25"/>
      <c r="BH635" s="25"/>
      <c r="BI635" s="25"/>
      <c r="BJ635" s="25"/>
      <c r="BK635" s="25"/>
      <c r="BL635" s="25"/>
      <c r="BM635" s="25"/>
      <c r="BN635" s="25"/>
      <c r="BO635" s="25"/>
      <c r="BP635" s="25"/>
      <c r="BQ635" s="25"/>
      <c r="BR635" s="25"/>
      <c r="BS635" s="25"/>
      <c r="BT635" s="25"/>
      <c r="BU635" s="25"/>
      <c r="BV635" s="25"/>
      <c r="BW635" s="25"/>
      <c r="BX635" s="25"/>
      <c r="BY635" s="25"/>
      <c r="BZ635" s="25"/>
      <c r="CA635" s="25"/>
      <c r="CB635" s="25"/>
      <c r="CC635" s="25"/>
      <c r="CD635" s="25"/>
      <c r="CE635" s="25"/>
      <c r="CF635" s="25"/>
      <c r="CG635" s="25"/>
      <c r="CH635" s="25"/>
      <c r="CI635" s="25"/>
      <c r="CJ635" s="25"/>
      <c r="CK635" s="25"/>
      <c r="CL635" s="25"/>
      <c r="CM635" s="25"/>
      <c r="CN635" s="25"/>
      <c r="CO635" s="25"/>
      <c r="CP635" s="25"/>
      <c r="CQ635" s="25"/>
      <c r="CR635" s="25"/>
      <c r="CS635" s="25"/>
      <c r="CT635" s="25"/>
      <c r="CU635" s="25"/>
      <c r="CV635" s="25"/>
      <c r="CW635" s="25"/>
      <c r="CX635" s="25"/>
      <c r="CY635" s="25"/>
      <c r="CZ635" s="25"/>
      <c r="DA635" s="25"/>
      <c r="DB635" s="25"/>
      <c r="DC635" s="25"/>
      <c r="DD635" s="25"/>
      <c r="DE635" s="25"/>
      <c r="DF635" s="25"/>
      <c r="DG635" s="25"/>
      <c r="DH635" s="25"/>
      <c r="DI635" s="25"/>
      <c r="DJ635" s="25"/>
      <c r="DK635" s="25"/>
      <c r="DL635" s="25"/>
      <c r="DM635" s="25"/>
      <c r="DN635" s="25"/>
      <c r="DO635" s="25"/>
      <c r="DP635" s="25"/>
      <c r="DQ635" s="25"/>
      <c r="DR635" s="25"/>
      <c r="DS635" s="25"/>
      <c r="DT635" s="25"/>
      <c r="DU635" s="25"/>
      <c r="DV635" s="25"/>
      <c r="DW635" s="25"/>
      <c r="DX635" s="25"/>
      <c r="DY635" s="25"/>
      <c r="DZ635" s="25"/>
      <c r="EA635" s="25"/>
      <c r="EB635" s="25"/>
      <c r="EC635" s="25"/>
      <c r="ED635" s="25"/>
      <c r="EE635" s="25"/>
      <c r="EF635" s="25"/>
      <c r="EG635" s="25"/>
      <c r="EH635" s="25"/>
      <c r="EI635" s="25"/>
      <c r="EJ635" s="25"/>
      <c r="EK635" s="25"/>
      <c r="EL635" s="25"/>
      <c r="EM635" s="25"/>
      <c r="EN635" s="25"/>
      <c r="EO635" s="25"/>
      <c r="EP635" s="25"/>
      <c r="EQ635" s="25"/>
      <c r="ER635" s="25"/>
      <c r="ES635" s="25"/>
      <c r="ET635" s="25"/>
      <c r="EU635" s="25"/>
      <c r="EV635" s="25"/>
      <c r="EW635" s="25"/>
      <c r="EX635" s="25"/>
      <c r="EY635" s="25"/>
      <c r="EZ635" s="25"/>
      <c r="FA635" s="25"/>
      <c r="FB635" s="25"/>
      <c r="FC635" s="25"/>
      <c r="FD635" s="25"/>
      <c r="FE635" s="25"/>
      <c r="FF635" s="25"/>
      <c r="FG635" s="25"/>
      <c r="FH635" s="25"/>
      <c r="FI635" s="25"/>
      <c r="FJ635" s="25"/>
      <c r="FK635" s="25"/>
      <c r="FL635" s="25"/>
      <c r="FM635" s="25"/>
      <c r="FN635" s="25"/>
      <c r="FO635" s="25"/>
      <c r="FP635" s="25"/>
      <c r="FQ635" s="25"/>
      <c r="FR635" s="25"/>
      <c r="FS635" s="25"/>
      <c r="FT635" s="25"/>
      <c r="FU635" s="25"/>
      <c r="FV635" s="25"/>
      <c r="FW635" s="25"/>
      <c r="FX635" s="25"/>
      <c r="FY635" s="25"/>
      <c r="FZ635" s="25"/>
      <c r="GA635" s="25"/>
      <c r="GB635" s="25"/>
      <c r="GC635" s="25"/>
      <c r="GD635" s="25"/>
      <c r="GE635" s="25"/>
      <c r="GF635" s="25"/>
      <c r="GG635" s="25"/>
      <c r="GH635" s="25"/>
      <c r="GI635" s="25"/>
      <c r="GJ635" s="25"/>
      <c r="GK635" s="25"/>
      <c r="GL635" s="25"/>
      <c r="GM635" s="25"/>
      <c r="GN635" s="25"/>
      <c r="GO635" s="25"/>
      <c r="GP635" s="25"/>
      <c r="GQ635" s="25"/>
      <c r="GR635" s="25"/>
      <c r="GS635" s="25"/>
      <c r="GT635" s="25"/>
      <c r="GU635" s="25"/>
      <c r="GV635" s="25"/>
      <c r="GW635" s="25"/>
      <c r="GX635" s="25"/>
      <c r="GY635" s="25"/>
      <c r="GZ635" s="25"/>
      <c r="HA635" s="25"/>
      <c r="HB635" s="25"/>
      <c r="HC635" s="25"/>
      <c r="HD635" s="25"/>
      <c r="HE635" s="25"/>
      <c r="HF635" s="25"/>
      <c r="HG635" s="25"/>
      <c r="HH635" s="25"/>
      <c r="HI635" s="25"/>
      <c r="HJ635" s="25"/>
      <c r="HK635" s="25"/>
      <c r="HL635" s="25"/>
      <c r="HM635" s="25"/>
      <c r="HN635" s="25"/>
      <c r="HO635" s="25"/>
      <c r="HP635" s="25"/>
      <c r="HQ635" s="25"/>
      <c r="HR635" s="25"/>
      <c r="HS635" s="25"/>
      <c r="HT635" s="25"/>
      <c r="HU635" s="25"/>
      <c r="HV635" s="25"/>
      <c r="HW635" s="25"/>
      <c r="HX635" s="25"/>
      <c r="HY635" s="25"/>
      <c r="HZ635" s="25"/>
      <c r="IA635" s="25"/>
      <c r="IB635" s="25"/>
      <c r="IC635" s="25"/>
      <c r="ID635" s="25"/>
      <c r="IE635" s="25"/>
      <c r="IF635" s="25"/>
      <c r="IG635" s="25"/>
      <c r="IH635" s="25"/>
      <c r="II635" s="25"/>
      <c r="IJ635" s="25"/>
      <c r="IK635" s="25"/>
      <c r="IL635" s="25"/>
      <c r="IM635" s="25"/>
      <c r="IN635" s="25"/>
      <c r="IO635" s="25"/>
      <c r="IP635" s="25"/>
      <c r="IQ635" s="25"/>
      <c r="IR635" s="25"/>
      <c r="IS635" s="25"/>
      <c r="IT635" s="25"/>
      <c r="IU635" s="25"/>
      <c r="IV635" s="25"/>
    </row>
    <row r="636" spans="1:256" s="11" customFormat="1" ht="12.75" customHeight="1" x14ac:dyDescent="0.2">
      <c r="A636" s="194" t="s">
        <v>381</v>
      </c>
      <c r="B636" s="32" t="s">
        <v>97</v>
      </c>
      <c r="C636" s="195" t="s">
        <v>16</v>
      </c>
      <c r="D636" s="195" t="s">
        <v>12</v>
      </c>
      <c r="E636" s="196"/>
      <c r="F636" s="197"/>
      <c r="G636" s="189">
        <f>G637</f>
        <v>6000</v>
      </c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  <c r="AY636" s="25"/>
      <c r="AZ636" s="25"/>
      <c r="BA636" s="25"/>
      <c r="BB636" s="25"/>
      <c r="BC636" s="25"/>
      <c r="BD636" s="25"/>
      <c r="BE636" s="25"/>
      <c r="BF636" s="25"/>
      <c r="BG636" s="25"/>
      <c r="BH636" s="25"/>
      <c r="BI636" s="25"/>
      <c r="BJ636" s="25"/>
      <c r="BK636" s="25"/>
      <c r="BL636" s="25"/>
      <c r="BM636" s="25"/>
      <c r="BN636" s="25"/>
      <c r="BO636" s="25"/>
      <c r="BP636" s="25"/>
      <c r="BQ636" s="25"/>
      <c r="BR636" s="25"/>
      <c r="BS636" s="25"/>
      <c r="BT636" s="25"/>
      <c r="BU636" s="25"/>
      <c r="BV636" s="25"/>
      <c r="BW636" s="25"/>
      <c r="BX636" s="25"/>
      <c r="BY636" s="25"/>
      <c r="BZ636" s="25"/>
      <c r="CA636" s="25"/>
      <c r="CB636" s="25"/>
      <c r="CC636" s="25"/>
      <c r="CD636" s="25"/>
      <c r="CE636" s="25"/>
      <c r="CF636" s="25"/>
      <c r="CG636" s="25"/>
      <c r="CH636" s="25"/>
      <c r="CI636" s="25"/>
      <c r="CJ636" s="25"/>
      <c r="CK636" s="25"/>
      <c r="CL636" s="25"/>
      <c r="CM636" s="25"/>
      <c r="CN636" s="25"/>
      <c r="CO636" s="25"/>
      <c r="CP636" s="25"/>
      <c r="CQ636" s="25"/>
      <c r="CR636" s="25"/>
      <c r="CS636" s="25"/>
      <c r="CT636" s="25"/>
      <c r="CU636" s="25"/>
      <c r="CV636" s="25"/>
      <c r="CW636" s="25"/>
      <c r="CX636" s="25"/>
      <c r="CY636" s="25"/>
      <c r="CZ636" s="25"/>
      <c r="DA636" s="25"/>
      <c r="DB636" s="25"/>
      <c r="DC636" s="25"/>
      <c r="DD636" s="25"/>
      <c r="DE636" s="25"/>
      <c r="DF636" s="25"/>
      <c r="DG636" s="25"/>
      <c r="DH636" s="25"/>
      <c r="DI636" s="25"/>
      <c r="DJ636" s="25"/>
      <c r="DK636" s="25"/>
      <c r="DL636" s="25"/>
      <c r="DM636" s="25"/>
      <c r="DN636" s="25"/>
      <c r="DO636" s="25"/>
      <c r="DP636" s="25"/>
      <c r="DQ636" s="25"/>
      <c r="DR636" s="25"/>
      <c r="DS636" s="25"/>
      <c r="DT636" s="25"/>
      <c r="DU636" s="25"/>
      <c r="DV636" s="25"/>
      <c r="DW636" s="25"/>
      <c r="DX636" s="25"/>
      <c r="DY636" s="25"/>
      <c r="DZ636" s="25"/>
      <c r="EA636" s="25"/>
      <c r="EB636" s="25"/>
      <c r="EC636" s="25"/>
      <c r="ED636" s="25"/>
      <c r="EE636" s="25"/>
      <c r="EF636" s="25"/>
      <c r="EG636" s="25"/>
      <c r="EH636" s="25"/>
      <c r="EI636" s="25"/>
      <c r="EJ636" s="25"/>
      <c r="EK636" s="25"/>
      <c r="EL636" s="25"/>
      <c r="EM636" s="25"/>
      <c r="EN636" s="25"/>
      <c r="EO636" s="25"/>
      <c r="EP636" s="25"/>
      <c r="EQ636" s="25"/>
      <c r="ER636" s="25"/>
      <c r="ES636" s="25"/>
      <c r="ET636" s="25"/>
      <c r="EU636" s="25"/>
      <c r="EV636" s="25"/>
      <c r="EW636" s="25"/>
      <c r="EX636" s="25"/>
      <c r="EY636" s="25"/>
      <c r="EZ636" s="25"/>
      <c r="FA636" s="25"/>
      <c r="FB636" s="25"/>
      <c r="FC636" s="25"/>
      <c r="FD636" s="25"/>
      <c r="FE636" s="25"/>
      <c r="FF636" s="25"/>
      <c r="FG636" s="25"/>
      <c r="FH636" s="25"/>
      <c r="FI636" s="25"/>
      <c r="FJ636" s="25"/>
      <c r="FK636" s="25"/>
      <c r="FL636" s="25"/>
      <c r="FM636" s="25"/>
      <c r="FN636" s="25"/>
      <c r="FO636" s="25"/>
      <c r="FP636" s="25"/>
      <c r="FQ636" s="25"/>
      <c r="FR636" s="25"/>
      <c r="FS636" s="25"/>
      <c r="FT636" s="25"/>
      <c r="FU636" s="25"/>
      <c r="FV636" s="25"/>
      <c r="FW636" s="25"/>
      <c r="FX636" s="25"/>
      <c r="FY636" s="25"/>
      <c r="FZ636" s="25"/>
      <c r="GA636" s="25"/>
      <c r="GB636" s="25"/>
      <c r="GC636" s="25"/>
      <c r="GD636" s="25"/>
      <c r="GE636" s="25"/>
      <c r="GF636" s="25"/>
      <c r="GG636" s="25"/>
      <c r="GH636" s="25"/>
      <c r="GI636" s="25"/>
      <c r="GJ636" s="25"/>
      <c r="GK636" s="25"/>
      <c r="GL636" s="25"/>
      <c r="GM636" s="25"/>
      <c r="GN636" s="25"/>
      <c r="GO636" s="25"/>
      <c r="GP636" s="25"/>
      <c r="GQ636" s="25"/>
      <c r="GR636" s="25"/>
      <c r="GS636" s="25"/>
      <c r="GT636" s="25"/>
      <c r="GU636" s="25"/>
      <c r="GV636" s="25"/>
      <c r="GW636" s="25"/>
      <c r="GX636" s="25"/>
      <c r="GY636" s="25"/>
      <c r="GZ636" s="25"/>
      <c r="HA636" s="25"/>
      <c r="HB636" s="25"/>
      <c r="HC636" s="25"/>
      <c r="HD636" s="25"/>
      <c r="HE636" s="25"/>
      <c r="HF636" s="25"/>
      <c r="HG636" s="25"/>
      <c r="HH636" s="25"/>
      <c r="HI636" s="25"/>
      <c r="HJ636" s="25"/>
      <c r="HK636" s="25"/>
      <c r="HL636" s="25"/>
      <c r="HM636" s="25"/>
      <c r="HN636" s="25"/>
      <c r="HO636" s="25"/>
      <c r="HP636" s="25"/>
      <c r="HQ636" s="25"/>
      <c r="HR636" s="25"/>
      <c r="HS636" s="25"/>
      <c r="HT636" s="25"/>
      <c r="HU636" s="25"/>
      <c r="HV636" s="25"/>
      <c r="HW636" s="25"/>
      <c r="HX636" s="25"/>
      <c r="HY636" s="25"/>
      <c r="HZ636" s="25"/>
      <c r="IA636" s="25"/>
      <c r="IB636" s="25"/>
      <c r="IC636" s="25"/>
      <c r="ID636" s="25"/>
      <c r="IE636" s="25"/>
      <c r="IF636" s="25"/>
      <c r="IG636" s="25"/>
      <c r="IH636" s="25"/>
      <c r="II636" s="25"/>
      <c r="IJ636" s="25"/>
      <c r="IK636" s="25"/>
      <c r="IL636" s="25"/>
      <c r="IM636" s="25"/>
      <c r="IN636" s="25"/>
      <c r="IO636" s="25"/>
      <c r="IP636" s="25"/>
      <c r="IQ636" s="25"/>
      <c r="IR636" s="25"/>
      <c r="IS636" s="25"/>
      <c r="IT636" s="25"/>
      <c r="IU636" s="25"/>
      <c r="IV636" s="25"/>
    </row>
    <row r="637" spans="1:256" s="11" customFormat="1" ht="51" x14ac:dyDescent="0.2">
      <c r="A637" s="62" t="s">
        <v>721</v>
      </c>
      <c r="B637" s="32" t="s">
        <v>97</v>
      </c>
      <c r="C637" s="195" t="s">
        <v>16</v>
      </c>
      <c r="D637" s="195" t="s">
        <v>12</v>
      </c>
      <c r="E637" s="196" t="s">
        <v>181</v>
      </c>
      <c r="F637" s="197"/>
      <c r="G637" s="189">
        <f>G638</f>
        <v>6000</v>
      </c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  <c r="AY637" s="25"/>
      <c r="AZ637" s="25"/>
      <c r="BA637" s="25"/>
      <c r="BB637" s="25"/>
      <c r="BC637" s="25"/>
      <c r="BD637" s="25"/>
      <c r="BE637" s="25"/>
      <c r="BF637" s="25"/>
      <c r="BG637" s="25"/>
      <c r="BH637" s="25"/>
      <c r="BI637" s="25"/>
      <c r="BJ637" s="25"/>
      <c r="BK637" s="25"/>
      <c r="BL637" s="25"/>
      <c r="BM637" s="25"/>
      <c r="BN637" s="25"/>
      <c r="BO637" s="25"/>
      <c r="BP637" s="25"/>
      <c r="BQ637" s="25"/>
      <c r="BR637" s="25"/>
      <c r="BS637" s="25"/>
      <c r="BT637" s="25"/>
      <c r="BU637" s="25"/>
      <c r="BV637" s="25"/>
      <c r="BW637" s="25"/>
      <c r="BX637" s="25"/>
      <c r="BY637" s="25"/>
      <c r="BZ637" s="25"/>
      <c r="CA637" s="25"/>
      <c r="CB637" s="25"/>
      <c r="CC637" s="25"/>
      <c r="CD637" s="25"/>
      <c r="CE637" s="25"/>
      <c r="CF637" s="25"/>
      <c r="CG637" s="25"/>
      <c r="CH637" s="25"/>
      <c r="CI637" s="25"/>
      <c r="CJ637" s="25"/>
      <c r="CK637" s="25"/>
      <c r="CL637" s="25"/>
      <c r="CM637" s="25"/>
      <c r="CN637" s="25"/>
      <c r="CO637" s="25"/>
      <c r="CP637" s="25"/>
      <c r="CQ637" s="25"/>
      <c r="CR637" s="25"/>
      <c r="CS637" s="25"/>
      <c r="CT637" s="25"/>
      <c r="CU637" s="25"/>
      <c r="CV637" s="25"/>
      <c r="CW637" s="25"/>
      <c r="CX637" s="25"/>
      <c r="CY637" s="25"/>
      <c r="CZ637" s="25"/>
      <c r="DA637" s="25"/>
      <c r="DB637" s="25"/>
      <c r="DC637" s="25"/>
      <c r="DD637" s="25"/>
      <c r="DE637" s="25"/>
      <c r="DF637" s="25"/>
      <c r="DG637" s="25"/>
      <c r="DH637" s="25"/>
      <c r="DI637" s="25"/>
      <c r="DJ637" s="25"/>
      <c r="DK637" s="25"/>
      <c r="DL637" s="25"/>
      <c r="DM637" s="25"/>
      <c r="DN637" s="25"/>
      <c r="DO637" s="25"/>
      <c r="DP637" s="25"/>
      <c r="DQ637" s="25"/>
      <c r="DR637" s="25"/>
      <c r="DS637" s="25"/>
      <c r="DT637" s="25"/>
      <c r="DU637" s="25"/>
      <c r="DV637" s="25"/>
      <c r="DW637" s="25"/>
      <c r="DX637" s="25"/>
      <c r="DY637" s="25"/>
      <c r="DZ637" s="25"/>
      <c r="EA637" s="25"/>
      <c r="EB637" s="25"/>
      <c r="EC637" s="25"/>
      <c r="ED637" s="25"/>
      <c r="EE637" s="25"/>
      <c r="EF637" s="25"/>
      <c r="EG637" s="25"/>
      <c r="EH637" s="25"/>
      <c r="EI637" s="25"/>
      <c r="EJ637" s="25"/>
      <c r="EK637" s="25"/>
      <c r="EL637" s="25"/>
      <c r="EM637" s="25"/>
      <c r="EN637" s="25"/>
      <c r="EO637" s="25"/>
      <c r="EP637" s="25"/>
      <c r="EQ637" s="25"/>
      <c r="ER637" s="25"/>
      <c r="ES637" s="25"/>
      <c r="ET637" s="25"/>
      <c r="EU637" s="25"/>
      <c r="EV637" s="25"/>
      <c r="EW637" s="25"/>
      <c r="EX637" s="25"/>
      <c r="EY637" s="25"/>
      <c r="EZ637" s="25"/>
      <c r="FA637" s="25"/>
      <c r="FB637" s="25"/>
      <c r="FC637" s="25"/>
      <c r="FD637" s="25"/>
      <c r="FE637" s="25"/>
      <c r="FF637" s="25"/>
      <c r="FG637" s="25"/>
      <c r="FH637" s="25"/>
      <c r="FI637" s="25"/>
      <c r="FJ637" s="25"/>
      <c r="FK637" s="25"/>
      <c r="FL637" s="25"/>
      <c r="FM637" s="25"/>
      <c r="FN637" s="25"/>
      <c r="FO637" s="25"/>
      <c r="FP637" s="25"/>
      <c r="FQ637" s="25"/>
      <c r="FR637" s="25"/>
      <c r="FS637" s="25"/>
      <c r="FT637" s="25"/>
      <c r="FU637" s="25"/>
      <c r="FV637" s="25"/>
      <c r="FW637" s="25"/>
      <c r="FX637" s="25"/>
      <c r="FY637" s="25"/>
      <c r="FZ637" s="25"/>
      <c r="GA637" s="25"/>
      <c r="GB637" s="25"/>
      <c r="GC637" s="25"/>
      <c r="GD637" s="25"/>
      <c r="GE637" s="25"/>
      <c r="GF637" s="25"/>
      <c r="GG637" s="25"/>
      <c r="GH637" s="25"/>
      <c r="GI637" s="25"/>
      <c r="GJ637" s="25"/>
      <c r="GK637" s="25"/>
      <c r="GL637" s="25"/>
      <c r="GM637" s="25"/>
      <c r="GN637" s="25"/>
      <c r="GO637" s="25"/>
      <c r="GP637" s="25"/>
      <c r="GQ637" s="25"/>
      <c r="GR637" s="25"/>
      <c r="GS637" s="25"/>
      <c r="GT637" s="25"/>
      <c r="GU637" s="25"/>
      <c r="GV637" s="25"/>
      <c r="GW637" s="25"/>
      <c r="GX637" s="25"/>
      <c r="GY637" s="25"/>
      <c r="GZ637" s="25"/>
      <c r="HA637" s="25"/>
      <c r="HB637" s="25"/>
      <c r="HC637" s="25"/>
      <c r="HD637" s="25"/>
      <c r="HE637" s="25"/>
      <c r="HF637" s="25"/>
      <c r="HG637" s="25"/>
      <c r="HH637" s="25"/>
      <c r="HI637" s="25"/>
      <c r="HJ637" s="25"/>
      <c r="HK637" s="25"/>
      <c r="HL637" s="25"/>
      <c r="HM637" s="25"/>
      <c r="HN637" s="25"/>
      <c r="HO637" s="25"/>
      <c r="HP637" s="25"/>
      <c r="HQ637" s="25"/>
      <c r="HR637" s="25"/>
      <c r="HS637" s="25"/>
      <c r="HT637" s="25"/>
      <c r="HU637" s="25"/>
      <c r="HV637" s="25"/>
      <c r="HW637" s="25"/>
      <c r="HX637" s="25"/>
      <c r="HY637" s="25"/>
      <c r="HZ637" s="25"/>
      <c r="IA637" s="25"/>
      <c r="IB637" s="25"/>
      <c r="IC637" s="25"/>
      <c r="ID637" s="25"/>
      <c r="IE637" s="25"/>
      <c r="IF637" s="25"/>
      <c r="IG637" s="25"/>
      <c r="IH637" s="25"/>
      <c r="II637" s="25"/>
      <c r="IJ637" s="25"/>
      <c r="IK637" s="25"/>
      <c r="IL637" s="25"/>
      <c r="IM637" s="25"/>
      <c r="IN637" s="25"/>
      <c r="IO637" s="25"/>
      <c r="IP637" s="25"/>
      <c r="IQ637" s="25"/>
      <c r="IR637" s="25"/>
      <c r="IS637" s="25"/>
      <c r="IT637" s="25"/>
      <c r="IU637" s="25"/>
      <c r="IV637" s="25"/>
    </row>
    <row r="638" spans="1:256" s="11" customFormat="1" ht="38.25" x14ac:dyDescent="0.2">
      <c r="A638" s="62" t="s">
        <v>676</v>
      </c>
      <c r="B638" s="32" t="s">
        <v>97</v>
      </c>
      <c r="C638" s="73" t="s">
        <v>16</v>
      </c>
      <c r="D638" s="73" t="s">
        <v>12</v>
      </c>
      <c r="E638" s="33" t="s">
        <v>679</v>
      </c>
      <c r="F638" s="75"/>
      <c r="G638" s="189">
        <f>G639+G642</f>
        <v>6000</v>
      </c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  <c r="AY638" s="25"/>
      <c r="AZ638" s="25"/>
      <c r="BA638" s="25"/>
      <c r="BB638" s="25"/>
      <c r="BC638" s="25"/>
      <c r="BD638" s="25"/>
      <c r="BE638" s="25"/>
      <c r="BF638" s="25"/>
      <c r="BG638" s="25"/>
      <c r="BH638" s="25"/>
      <c r="BI638" s="25"/>
      <c r="BJ638" s="25"/>
      <c r="BK638" s="25"/>
      <c r="BL638" s="25"/>
      <c r="BM638" s="25"/>
      <c r="BN638" s="25"/>
      <c r="BO638" s="25"/>
      <c r="BP638" s="25"/>
      <c r="BQ638" s="25"/>
      <c r="BR638" s="25"/>
      <c r="BS638" s="25"/>
      <c r="BT638" s="25"/>
      <c r="BU638" s="25"/>
      <c r="BV638" s="25"/>
      <c r="BW638" s="25"/>
      <c r="BX638" s="25"/>
      <c r="BY638" s="25"/>
      <c r="BZ638" s="25"/>
      <c r="CA638" s="25"/>
      <c r="CB638" s="25"/>
      <c r="CC638" s="25"/>
      <c r="CD638" s="25"/>
      <c r="CE638" s="25"/>
      <c r="CF638" s="25"/>
      <c r="CG638" s="25"/>
      <c r="CH638" s="25"/>
      <c r="CI638" s="25"/>
      <c r="CJ638" s="25"/>
      <c r="CK638" s="25"/>
      <c r="CL638" s="25"/>
      <c r="CM638" s="25"/>
      <c r="CN638" s="25"/>
      <c r="CO638" s="25"/>
      <c r="CP638" s="25"/>
      <c r="CQ638" s="25"/>
      <c r="CR638" s="25"/>
      <c r="CS638" s="25"/>
      <c r="CT638" s="25"/>
      <c r="CU638" s="25"/>
      <c r="CV638" s="25"/>
      <c r="CW638" s="25"/>
      <c r="CX638" s="25"/>
      <c r="CY638" s="25"/>
      <c r="CZ638" s="25"/>
      <c r="DA638" s="25"/>
      <c r="DB638" s="25"/>
      <c r="DC638" s="25"/>
      <c r="DD638" s="25"/>
      <c r="DE638" s="25"/>
      <c r="DF638" s="25"/>
      <c r="DG638" s="25"/>
      <c r="DH638" s="25"/>
      <c r="DI638" s="25"/>
      <c r="DJ638" s="25"/>
      <c r="DK638" s="25"/>
      <c r="DL638" s="25"/>
      <c r="DM638" s="25"/>
      <c r="DN638" s="25"/>
      <c r="DO638" s="25"/>
      <c r="DP638" s="25"/>
      <c r="DQ638" s="25"/>
      <c r="DR638" s="25"/>
      <c r="DS638" s="25"/>
      <c r="DT638" s="25"/>
      <c r="DU638" s="25"/>
      <c r="DV638" s="25"/>
      <c r="DW638" s="25"/>
      <c r="DX638" s="25"/>
      <c r="DY638" s="25"/>
      <c r="DZ638" s="25"/>
      <c r="EA638" s="25"/>
      <c r="EB638" s="25"/>
      <c r="EC638" s="25"/>
      <c r="ED638" s="25"/>
      <c r="EE638" s="25"/>
      <c r="EF638" s="25"/>
      <c r="EG638" s="25"/>
      <c r="EH638" s="25"/>
      <c r="EI638" s="25"/>
      <c r="EJ638" s="25"/>
      <c r="EK638" s="25"/>
      <c r="EL638" s="25"/>
      <c r="EM638" s="25"/>
      <c r="EN638" s="25"/>
      <c r="EO638" s="25"/>
      <c r="EP638" s="25"/>
      <c r="EQ638" s="25"/>
      <c r="ER638" s="25"/>
      <c r="ES638" s="25"/>
      <c r="ET638" s="25"/>
      <c r="EU638" s="25"/>
      <c r="EV638" s="25"/>
      <c r="EW638" s="25"/>
      <c r="EX638" s="25"/>
      <c r="EY638" s="25"/>
      <c r="EZ638" s="25"/>
      <c r="FA638" s="25"/>
      <c r="FB638" s="25"/>
      <c r="FC638" s="25"/>
      <c r="FD638" s="25"/>
      <c r="FE638" s="25"/>
      <c r="FF638" s="25"/>
      <c r="FG638" s="25"/>
      <c r="FH638" s="25"/>
      <c r="FI638" s="25"/>
      <c r="FJ638" s="25"/>
      <c r="FK638" s="25"/>
      <c r="FL638" s="25"/>
      <c r="FM638" s="25"/>
      <c r="FN638" s="25"/>
      <c r="FO638" s="25"/>
      <c r="FP638" s="25"/>
      <c r="FQ638" s="25"/>
      <c r="FR638" s="25"/>
      <c r="FS638" s="25"/>
      <c r="FT638" s="25"/>
      <c r="FU638" s="25"/>
      <c r="FV638" s="25"/>
      <c r="FW638" s="25"/>
      <c r="FX638" s="25"/>
      <c r="FY638" s="25"/>
      <c r="FZ638" s="25"/>
      <c r="GA638" s="25"/>
      <c r="GB638" s="25"/>
      <c r="GC638" s="25"/>
      <c r="GD638" s="25"/>
      <c r="GE638" s="25"/>
      <c r="GF638" s="25"/>
      <c r="GG638" s="25"/>
      <c r="GH638" s="25"/>
      <c r="GI638" s="25"/>
      <c r="GJ638" s="25"/>
      <c r="GK638" s="25"/>
      <c r="GL638" s="25"/>
      <c r="GM638" s="25"/>
      <c r="GN638" s="25"/>
      <c r="GO638" s="25"/>
      <c r="GP638" s="25"/>
      <c r="GQ638" s="25"/>
      <c r="GR638" s="25"/>
      <c r="GS638" s="25"/>
      <c r="GT638" s="25"/>
      <c r="GU638" s="25"/>
      <c r="GV638" s="25"/>
      <c r="GW638" s="25"/>
      <c r="GX638" s="25"/>
      <c r="GY638" s="25"/>
      <c r="GZ638" s="25"/>
      <c r="HA638" s="25"/>
      <c r="HB638" s="25"/>
      <c r="HC638" s="25"/>
      <c r="HD638" s="25"/>
      <c r="HE638" s="25"/>
      <c r="HF638" s="25"/>
      <c r="HG638" s="25"/>
      <c r="HH638" s="25"/>
      <c r="HI638" s="25"/>
      <c r="HJ638" s="25"/>
      <c r="HK638" s="25"/>
      <c r="HL638" s="25"/>
      <c r="HM638" s="25"/>
      <c r="HN638" s="25"/>
      <c r="HO638" s="25"/>
      <c r="HP638" s="25"/>
      <c r="HQ638" s="25"/>
      <c r="HR638" s="25"/>
      <c r="HS638" s="25"/>
      <c r="HT638" s="25"/>
      <c r="HU638" s="25"/>
      <c r="HV638" s="25"/>
      <c r="HW638" s="25"/>
      <c r="HX638" s="25"/>
      <c r="HY638" s="25"/>
      <c r="HZ638" s="25"/>
      <c r="IA638" s="25"/>
      <c r="IB638" s="25"/>
      <c r="IC638" s="25"/>
      <c r="ID638" s="25"/>
      <c r="IE638" s="25"/>
      <c r="IF638" s="25"/>
      <c r="IG638" s="25"/>
      <c r="IH638" s="25"/>
      <c r="II638" s="25"/>
      <c r="IJ638" s="25"/>
      <c r="IK638" s="25"/>
      <c r="IL638" s="25"/>
      <c r="IM638" s="25"/>
      <c r="IN638" s="25"/>
      <c r="IO638" s="25"/>
      <c r="IP638" s="25"/>
      <c r="IQ638" s="25"/>
      <c r="IR638" s="25"/>
      <c r="IS638" s="25"/>
      <c r="IT638" s="25"/>
      <c r="IU638" s="25"/>
      <c r="IV638" s="25"/>
    </row>
    <row r="639" spans="1:256" s="11" customFormat="1" ht="25.5" hidden="1" x14ac:dyDescent="0.2">
      <c r="A639" s="62" t="s">
        <v>677</v>
      </c>
      <c r="B639" s="32" t="s">
        <v>97</v>
      </c>
      <c r="C639" s="73" t="s">
        <v>16</v>
      </c>
      <c r="D639" s="73" t="s">
        <v>12</v>
      </c>
      <c r="E639" s="33" t="s">
        <v>680</v>
      </c>
      <c r="F639" s="75"/>
      <c r="G639" s="198">
        <f>G640</f>
        <v>0</v>
      </c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  <c r="AY639" s="25"/>
      <c r="AZ639" s="25"/>
      <c r="BA639" s="25"/>
      <c r="BB639" s="25"/>
      <c r="BC639" s="25"/>
      <c r="BD639" s="25"/>
      <c r="BE639" s="25"/>
      <c r="BF639" s="25"/>
      <c r="BG639" s="25"/>
      <c r="BH639" s="25"/>
      <c r="BI639" s="25"/>
      <c r="BJ639" s="25"/>
      <c r="BK639" s="25"/>
      <c r="BL639" s="25"/>
      <c r="BM639" s="25"/>
      <c r="BN639" s="25"/>
      <c r="BO639" s="25"/>
      <c r="BP639" s="25"/>
      <c r="BQ639" s="25"/>
      <c r="BR639" s="25"/>
      <c r="BS639" s="25"/>
      <c r="BT639" s="25"/>
      <c r="BU639" s="25"/>
      <c r="BV639" s="25"/>
      <c r="BW639" s="25"/>
      <c r="BX639" s="25"/>
      <c r="BY639" s="25"/>
      <c r="BZ639" s="25"/>
      <c r="CA639" s="25"/>
      <c r="CB639" s="25"/>
      <c r="CC639" s="25"/>
      <c r="CD639" s="25"/>
      <c r="CE639" s="25"/>
      <c r="CF639" s="25"/>
      <c r="CG639" s="25"/>
      <c r="CH639" s="25"/>
      <c r="CI639" s="25"/>
      <c r="CJ639" s="25"/>
      <c r="CK639" s="25"/>
      <c r="CL639" s="25"/>
      <c r="CM639" s="25"/>
      <c r="CN639" s="25"/>
      <c r="CO639" s="25"/>
      <c r="CP639" s="25"/>
      <c r="CQ639" s="25"/>
      <c r="CR639" s="25"/>
      <c r="CS639" s="25"/>
      <c r="CT639" s="25"/>
      <c r="CU639" s="25"/>
      <c r="CV639" s="25"/>
      <c r="CW639" s="25"/>
      <c r="CX639" s="25"/>
      <c r="CY639" s="25"/>
      <c r="CZ639" s="25"/>
      <c r="DA639" s="25"/>
      <c r="DB639" s="25"/>
      <c r="DC639" s="25"/>
      <c r="DD639" s="25"/>
      <c r="DE639" s="25"/>
      <c r="DF639" s="25"/>
      <c r="DG639" s="25"/>
      <c r="DH639" s="25"/>
      <c r="DI639" s="25"/>
      <c r="DJ639" s="25"/>
      <c r="DK639" s="25"/>
      <c r="DL639" s="25"/>
      <c r="DM639" s="25"/>
      <c r="DN639" s="25"/>
      <c r="DO639" s="25"/>
      <c r="DP639" s="25"/>
      <c r="DQ639" s="25"/>
      <c r="DR639" s="25"/>
      <c r="DS639" s="25"/>
      <c r="DT639" s="25"/>
      <c r="DU639" s="25"/>
      <c r="DV639" s="25"/>
      <c r="DW639" s="25"/>
      <c r="DX639" s="25"/>
      <c r="DY639" s="25"/>
      <c r="DZ639" s="25"/>
      <c r="EA639" s="25"/>
      <c r="EB639" s="25"/>
      <c r="EC639" s="25"/>
      <c r="ED639" s="25"/>
      <c r="EE639" s="25"/>
      <c r="EF639" s="25"/>
      <c r="EG639" s="25"/>
      <c r="EH639" s="25"/>
      <c r="EI639" s="25"/>
      <c r="EJ639" s="25"/>
      <c r="EK639" s="25"/>
      <c r="EL639" s="25"/>
      <c r="EM639" s="25"/>
      <c r="EN639" s="25"/>
      <c r="EO639" s="25"/>
      <c r="EP639" s="25"/>
      <c r="EQ639" s="25"/>
      <c r="ER639" s="25"/>
      <c r="ES639" s="25"/>
      <c r="ET639" s="25"/>
      <c r="EU639" s="25"/>
      <c r="EV639" s="25"/>
      <c r="EW639" s="25"/>
      <c r="EX639" s="25"/>
      <c r="EY639" s="25"/>
      <c r="EZ639" s="25"/>
      <c r="FA639" s="25"/>
      <c r="FB639" s="25"/>
      <c r="FC639" s="25"/>
      <c r="FD639" s="25"/>
      <c r="FE639" s="25"/>
      <c r="FF639" s="25"/>
      <c r="FG639" s="25"/>
      <c r="FH639" s="25"/>
      <c r="FI639" s="25"/>
      <c r="FJ639" s="25"/>
      <c r="FK639" s="25"/>
      <c r="FL639" s="25"/>
      <c r="FM639" s="25"/>
      <c r="FN639" s="25"/>
      <c r="FO639" s="25"/>
      <c r="FP639" s="25"/>
      <c r="FQ639" s="25"/>
      <c r="FR639" s="25"/>
      <c r="FS639" s="25"/>
      <c r="FT639" s="25"/>
      <c r="FU639" s="25"/>
      <c r="FV639" s="25"/>
      <c r="FW639" s="25"/>
      <c r="FX639" s="25"/>
      <c r="FY639" s="25"/>
      <c r="FZ639" s="25"/>
      <c r="GA639" s="25"/>
      <c r="GB639" s="25"/>
      <c r="GC639" s="25"/>
      <c r="GD639" s="25"/>
      <c r="GE639" s="25"/>
      <c r="GF639" s="25"/>
      <c r="GG639" s="25"/>
      <c r="GH639" s="25"/>
      <c r="GI639" s="25"/>
      <c r="GJ639" s="25"/>
      <c r="GK639" s="25"/>
      <c r="GL639" s="25"/>
      <c r="GM639" s="25"/>
      <c r="GN639" s="25"/>
      <c r="GO639" s="25"/>
      <c r="GP639" s="25"/>
      <c r="GQ639" s="25"/>
      <c r="GR639" s="25"/>
      <c r="GS639" s="25"/>
      <c r="GT639" s="25"/>
      <c r="GU639" s="25"/>
      <c r="GV639" s="25"/>
      <c r="GW639" s="25"/>
      <c r="GX639" s="25"/>
      <c r="GY639" s="25"/>
      <c r="GZ639" s="25"/>
      <c r="HA639" s="25"/>
      <c r="HB639" s="25"/>
      <c r="HC639" s="25"/>
      <c r="HD639" s="25"/>
      <c r="HE639" s="25"/>
      <c r="HF639" s="25"/>
      <c r="HG639" s="25"/>
      <c r="HH639" s="25"/>
      <c r="HI639" s="25"/>
      <c r="HJ639" s="25"/>
      <c r="HK639" s="25"/>
      <c r="HL639" s="25"/>
      <c r="HM639" s="25"/>
      <c r="HN639" s="25"/>
      <c r="HO639" s="25"/>
      <c r="HP639" s="25"/>
      <c r="HQ639" s="25"/>
      <c r="HR639" s="25"/>
      <c r="HS639" s="25"/>
      <c r="HT639" s="25"/>
      <c r="HU639" s="25"/>
      <c r="HV639" s="25"/>
      <c r="HW639" s="25"/>
      <c r="HX639" s="25"/>
      <c r="HY639" s="25"/>
      <c r="HZ639" s="25"/>
      <c r="IA639" s="25"/>
      <c r="IB639" s="25"/>
      <c r="IC639" s="25"/>
      <c r="ID639" s="25"/>
      <c r="IE639" s="25"/>
      <c r="IF639" s="25"/>
      <c r="IG639" s="25"/>
      <c r="IH639" s="25"/>
      <c r="II639" s="25"/>
      <c r="IJ639" s="25"/>
      <c r="IK639" s="25"/>
      <c r="IL639" s="25"/>
      <c r="IM639" s="25"/>
      <c r="IN639" s="25"/>
      <c r="IO639" s="25"/>
      <c r="IP639" s="25"/>
      <c r="IQ639" s="25"/>
      <c r="IR639" s="25"/>
      <c r="IS639" s="25"/>
      <c r="IT639" s="25"/>
      <c r="IU639" s="25"/>
      <c r="IV639" s="25"/>
    </row>
    <row r="640" spans="1:256" s="11" customFormat="1" ht="38.25" hidden="1" x14ac:dyDescent="0.2">
      <c r="A640" s="187" t="s">
        <v>359</v>
      </c>
      <c r="B640" s="32" t="s">
        <v>97</v>
      </c>
      <c r="C640" s="73" t="s">
        <v>16</v>
      </c>
      <c r="D640" s="73" t="s">
        <v>12</v>
      </c>
      <c r="E640" s="33" t="s">
        <v>680</v>
      </c>
      <c r="F640" s="75">
        <v>200</v>
      </c>
      <c r="G640" s="198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  <c r="AY640" s="25"/>
      <c r="AZ640" s="25"/>
      <c r="BA640" s="25"/>
      <c r="BB640" s="25"/>
      <c r="BC640" s="25"/>
      <c r="BD640" s="25"/>
      <c r="BE640" s="25"/>
      <c r="BF640" s="25"/>
      <c r="BG640" s="25"/>
      <c r="BH640" s="25"/>
      <c r="BI640" s="25"/>
      <c r="BJ640" s="25"/>
      <c r="BK640" s="25"/>
      <c r="BL640" s="25"/>
      <c r="BM640" s="25"/>
      <c r="BN640" s="25"/>
      <c r="BO640" s="25"/>
      <c r="BP640" s="25"/>
      <c r="BQ640" s="25"/>
      <c r="BR640" s="25"/>
      <c r="BS640" s="25"/>
      <c r="BT640" s="25"/>
      <c r="BU640" s="25"/>
      <c r="BV640" s="25"/>
      <c r="BW640" s="25"/>
      <c r="BX640" s="25"/>
      <c r="BY640" s="25"/>
      <c r="BZ640" s="25"/>
      <c r="CA640" s="25"/>
      <c r="CB640" s="25"/>
      <c r="CC640" s="25"/>
      <c r="CD640" s="25"/>
      <c r="CE640" s="25"/>
      <c r="CF640" s="25"/>
      <c r="CG640" s="25"/>
      <c r="CH640" s="25"/>
      <c r="CI640" s="25"/>
      <c r="CJ640" s="25"/>
      <c r="CK640" s="25"/>
      <c r="CL640" s="25"/>
      <c r="CM640" s="25"/>
      <c r="CN640" s="25"/>
      <c r="CO640" s="25"/>
      <c r="CP640" s="25"/>
      <c r="CQ640" s="25"/>
      <c r="CR640" s="25"/>
      <c r="CS640" s="25"/>
      <c r="CT640" s="25"/>
      <c r="CU640" s="25"/>
      <c r="CV640" s="25"/>
      <c r="CW640" s="25"/>
      <c r="CX640" s="25"/>
      <c r="CY640" s="25"/>
      <c r="CZ640" s="25"/>
      <c r="DA640" s="25"/>
      <c r="DB640" s="25"/>
      <c r="DC640" s="25"/>
      <c r="DD640" s="25"/>
      <c r="DE640" s="25"/>
      <c r="DF640" s="25"/>
      <c r="DG640" s="25"/>
      <c r="DH640" s="25"/>
      <c r="DI640" s="25"/>
      <c r="DJ640" s="25"/>
      <c r="DK640" s="25"/>
      <c r="DL640" s="25"/>
      <c r="DM640" s="25"/>
      <c r="DN640" s="25"/>
      <c r="DO640" s="25"/>
      <c r="DP640" s="25"/>
      <c r="DQ640" s="25"/>
      <c r="DR640" s="25"/>
      <c r="DS640" s="25"/>
      <c r="DT640" s="25"/>
      <c r="DU640" s="25"/>
      <c r="DV640" s="25"/>
      <c r="DW640" s="25"/>
      <c r="DX640" s="25"/>
      <c r="DY640" s="25"/>
      <c r="DZ640" s="25"/>
      <c r="EA640" s="25"/>
      <c r="EB640" s="25"/>
      <c r="EC640" s="25"/>
      <c r="ED640" s="25"/>
      <c r="EE640" s="25"/>
      <c r="EF640" s="25"/>
      <c r="EG640" s="25"/>
      <c r="EH640" s="25"/>
      <c r="EI640" s="25"/>
      <c r="EJ640" s="25"/>
      <c r="EK640" s="25"/>
      <c r="EL640" s="25"/>
      <c r="EM640" s="25"/>
      <c r="EN640" s="25"/>
      <c r="EO640" s="25"/>
      <c r="EP640" s="25"/>
      <c r="EQ640" s="25"/>
      <c r="ER640" s="25"/>
      <c r="ES640" s="25"/>
      <c r="ET640" s="25"/>
      <c r="EU640" s="25"/>
      <c r="EV640" s="25"/>
      <c r="EW640" s="25"/>
      <c r="EX640" s="25"/>
      <c r="EY640" s="25"/>
      <c r="EZ640" s="25"/>
      <c r="FA640" s="25"/>
      <c r="FB640" s="25"/>
      <c r="FC640" s="25"/>
      <c r="FD640" s="25"/>
      <c r="FE640" s="25"/>
      <c r="FF640" s="25"/>
      <c r="FG640" s="25"/>
      <c r="FH640" s="25"/>
      <c r="FI640" s="25"/>
      <c r="FJ640" s="25"/>
      <c r="FK640" s="25"/>
      <c r="FL640" s="25"/>
      <c r="FM640" s="25"/>
      <c r="FN640" s="25"/>
      <c r="FO640" s="25"/>
      <c r="FP640" s="25"/>
      <c r="FQ640" s="25"/>
      <c r="FR640" s="25"/>
      <c r="FS640" s="25"/>
      <c r="FT640" s="25"/>
      <c r="FU640" s="25"/>
      <c r="FV640" s="25"/>
      <c r="FW640" s="25"/>
      <c r="FX640" s="25"/>
      <c r="FY640" s="25"/>
      <c r="FZ640" s="25"/>
      <c r="GA640" s="25"/>
      <c r="GB640" s="25"/>
      <c r="GC640" s="25"/>
      <c r="GD640" s="25"/>
      <c r="GE640" s="25"/>
      <c r="GF640" s="25"/>
      <c r="GG640" s="25"/>
      <c r="GH640" s="25"/>
      <c r="GI640" s="25"/>
      <c r="GJ640" s="25"/>
      <c r="GK640" s="25"/>
      <c r="GL640" s="25"/>
      <c r="GM640" s="25"/>
      <c r="GN640" s="25"/>
      <c r="GO640" s="25"/>
      <c r="GP640" s="25"/>
      <c r="GQ640" s="25"/>
      <c r="GR640" s="25"/>
      <c r="GS640" s="25"/>
      <c r="GT640" s="25"/>
      <c r="GU640" s="25"/>
      <c r="GV640" s="25"/>
      <c r="GW640" s="25"/>
      <c r="GX640" s="25"/>
      <c r="GY640" s="25"/>
      <c r="GZ640" s="25"/>
      <c r="HA640" s="25"/>
      <c r="HB640" s="25"/>
      <c r="HC640" s="25"/>
      <c r="HD640" s="25"/>
      <c r="HE640" s="25"/>
      <c r="HF640" s="25"/>
      <c r="HG640" s="25"/>
      <c r="HH640" s="25"/>
      <c r="HI640" s="25"/>
      <c r="HJ640" s="25"/>
      <c r="HK640" s="25"/>
      <c r="HL640" s="25"/>
      <c r="HM640" s="25"/>
      <c r="HN640" s="25"/>
      <c r="HO640" s="25"/>
      <c r="HP640" s="25"/>
      <c r="HQ640" s="25"/>
      <c r="HR640" s="25"/>
      <c r="HS640" s="25"/>
      <c r="HT640" s="25"/>
      <c r="HU640" s="25"/>
      <c r="HV640" s="25"/>
      <c r="HW640" s="25"/>
      <c r="HX640" s="25"/>
      <c r="HY640" s="25"/>
      <c r="HZ640" s="25"/>
      <c r="IA640" s="25"/>
      <c r="IB640" s="25"/>
      <c r="IC640" s="25"/>
      <c r="ID640" s="25"/>
      <c r="IE640" s="25"/>
      <c r="IF640" s="25"/>
      <c r="IG640" s="25"/>
      <c r="IH640" s="25"/>
      <c r="II640" s="25"/>
      <c r="IJ640" s="25"/>
      <c r="IK640" s="25"/>
      <c r="IL640" s="25"/>
      <c r="IM640" s="25"/>
      <c r="IN640" s="25"/>
      <c r="IO640" s="25"/>
      <c r="IP640" s="25"/>
      <c r="IQ640" s="25"/>
      <c r="IR640" s="25"/>
      <c r="IS640" s="25"/>
      <c r="IT640" s="25"/>
      <c r="IU640" s="25"/>
      <c r="IV640" s="25"/>
    </row>
    <row r="641" spans="1:256" s="11" customFormat="1" ht="38.25" hidden="1" x14ac:dyDescent="0.2">
      <c r="A641" s="187" t="s">
        <v>360</v>
      </c>
      <c r="B641" s="32" t="s">
        <v>97</v>
      </c>
      <c r="C641" s="73" t="s">
        <v>16</v>
      </c>
      <c r="D641" s="73" t="s">
        <v>12</v>
      </c>
      <c r="E641" s="33" t="s">
        <v>680</v>
      </c>
      <c r="F641" s="75">
        <v>240</v>
      </c>
      <c r="G641" s="198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  <c r="BE641" s="25"/>
      <c r="BF641" s="25"/>
      <c r="BG641" s="25"/>
      <c r="BH641" s="25"/>
      <c r="BI641" s="25"/>
      <c r="BJ641" s="25"/>
      <c r="BK641" s="25"/>
      <c r="BL641" s="25"/>
      <c r="BM641" s="25"/>
      <c r="BN641" s="25"/>
      <c r="BO641" s="25"/>
      <c r="BP641" s="25"/>
      <c r="BQ641" s="25"/>
      <c r="BR641" s="25"/>
      <c r="BS641" s="25"/>
      <c r="BT641" s="25"/>
      <c r="BU641" s="25"/>
      <c r="BV641" s="25"/>
      <c r="BW641" s="25"/>
      <c r="BX641" s="25"/>
      <c r="BY641" s="25"/>
      <c r="BZ641" s="25"/>
      <c r="CA641" s="25"/>
      <c r="CB641" s="25"/>
      <c r="CC641" s="25"/>
      <c r="CD641" s="25"/>
      <c r="CE641" s="25"/>
      <c r="CF641" s="25"/>
      <c r="CG641" s="25"/>
      <c r="CH641" s="25"/>
      <c r="CI641" s="25"/>
      <c r="CJ641" s="25"/>
      <c r="CK641" s="25"/>
      <c r="CL641" s="25"/>
      <c r="CM641" s="25"/>
      <c r="CN641" s="25"/>
      <c r="CO641" s="25"/>
      <c r="CP641" s="25"/>
      <c r="CQ641" s="25"/>
      <c r="CR641" s="25"/>
      <c r="CS641" s="25"/>
      <c r="CT641" s="25"/>
      <c r="CU641" s="25"/>
      <c r="CV641" s="25"/>
      <c r="CW641" s="25"/>
      <c r="CX641" s="25"/>
      <c r="CY641" s="25"/>
      <c r="CZ641" s="25"/>
      <c r="DA641" s="25"/>
      <c r="DB641" s="25"/>
      <c r="DC641" s="25"/>
      <c r="DD641" s="25"/>
      <c r="DE641" s="25"/>
      <c r="DF641" s="25"/>
      <c r="DG641" s="25"/>
      <c r="DH641" s="25"/>
      <c r="DI641" s="25"/>
      <c r="DJ641" s="25"/>
      <c r="DK641" s="25"/>
      <c r="DL641" s="25"/>
      <c r="DM641" s="25"/>
      <c r="DN641" s="25"/>
      <c r="DO641" s="25"/>
      <c r="DP641" s="25"/>
      <c r="DQ641" s="25"/>
      <c r="DR641" s="25"/>
      <c r="DS641" s="25"/>
      <c r="DT641" s="25"/>
      <c r="DU641" s="25"/>
      <c r="DV641" s="25"/>
      <c r="DW641" s="25"/>
      <c r="DX641" s="25"/>
      <c r="DY641" s="25"/>
      <c r="DZ641" s="25"/>
      <c r="EA641" s="25"/>
      <c r="EB641" s="25"/>
      <c r="EC641" s="25"/>
      <c r="ED641" s="25"/>
      <c r="EE641" s="25"/>
      <c r="EF641" s="25"/>
      <c r="EG641" s="25"/>
      <c r="EH641" s="25"/>
      <c r="EI641" s="25"/>
      <c r="EJ641" s="25"/>
      <c r="EK641" s="25"/>
      <c r="EL641" s="25"/>
      <c r="EM641" s="25"/>
      <c r="EN641" s="25"/>
      <c r="EO641" s="25"/>
      <c r="EP641" s="25"/>
      <c r="EQ641" s="25"/>
      <c r="ER641" s="25"/>
      <c r="ES641" s="25"/>
      <c r="ET641" s="25"/>
      <c r="EU641" s="25"/>
      <c r="EV641" s="25"/>
      <c r="EW641" s="25"/>
      <c r="EX641" s="25"/>
      <c r="EY641" s="25"/>
      <c r="EZ641" s="25"/>
      <c r="FA641" s="25"/>
      <c r="FB641" s="25"/>
      <c r="FC641" s="25"/>
      <c r="FD641" s="25"/>
      <c r="FE641" s="25"/>
      <c r="FF641" s="25"/>
      <c r="FG641" s="25"/>
      <c r="FH641" s="25"/>
      <c r="FI641" s="25"/>
      <c r="FJ641" s="25"/>
      <c r="FK641" s="25"/>
      <c r="FL641" s="25"/>
      <c r="FM641" s="25"/>
      <c r="FN641" s="25"/>
      <c r="FO641" s="25"/>
      <c r="FP641" s="25"/>
      <c r="FQ641" s="25"/>
      <c r="FR641" s="25"/>
      <c r="FS641" s="25"/>
      <c r="FT641" s="25"/>
      <c r="FU641" s="25"/>
      <c r="FV641" s="25"/>
      <c r="FW641" s="25"/>
      <c r="FX641" s="25"/>
      <c r="FY641" s="25"/>
      <c r="FZ641" s="25"/>
      <c r="GA641" s="25"/>
      <c r="GB641" s="25"/>
      <c r="GC641" s="25"/>
      <c r="GD641" s="25"/>
      <c r="GE641" s="25"/>
      <c r="GF641" s="25"/>
      <c r="GG641" s="25"/>
      <c r="GH641" s="25"/>
      <c r="GI641" s="25"/>
      <c r="GJ641" s="25"/>
      <c r="GK641" s="25"/>
      <c r="GL641" s="25"/>
      <c r="GM641" s="25"/>
      <c r="GN641" s="25"/>
      <c r="GO641" s="25"/>
      <c r="GP641" s="25"/>
      <c r="GQ641" s="25"/>
      <c r="GR641" s="25"/>
      <c r="GS641" s="25"/>
      <c r="GT641" s="25"/>
      <c r="GU641" s="25"/>
      <c r="GV641" s="25"/>
      <c r="GW641" s="25"/>
      <c r="GX641" s="25"/>
      <c r="GY641" s="25"/>
      <c r="GZ641" s="25"/>
      <c r="HA641" s="25"/>
      <c r="HB641" s="25"/>
      <c r="HC641" s="25"/>
      <c r="HD641" s="25"/>
      <c r="HE641" s="25"/>
      <c r="HF641" s="25"/>
      <c r="HG641" s="25"/>
      <c r="HH641" s="25"/>
      <c r="HI641" s="25"/>
      <c r="HJ641" s="25"/>
      <c r="HK641" s="25"/>
      <c r="HL641" s="25"/>
      <c r="HM641" s="25"/>
      <c r="HN641" s="25"/>
      <c r="HO641" s="25"/>
      <c r="HP641" s="25"/>
      <c r="HQ641" s="25"/>
      <c r="HR641" s="25"/>
      <c r="HS641" s="25"/>
      <c r="HT641" s="25"/>
      <c r="HU641" s="25"/>
      <c r="HV641" s="25"/>
      <c r="HW641" s="25"/>
      <c r="HX641" s="25"/>
      <c r="HY641" s="25"/>
      <c r="HZ641" s="25"/>
      <c r="IA641" s="25"/>
      <c r="IB641" s="25"/>
      <c r="IC641" s="25"/>
      <c r="ID641" s="25"/>
      <c r="IE641" s="25"/>
      <c r="IF641" s="25"/>
      <c r="IG641" s="25"/>
      <c r="IH641" s="25"/>
      <c r="II641" s="25"/>
      <c r="IJ641" s="25"/>
      <c r="IK641" s="25"/>
      <c r="IL641" s="25"/>
      <c r="IM641" s="25"/>
      <c r="IN641" s="25"/>
      <c r="IO641" s="25"/>
      <c r="IP641" s="25"/>
      <c r="IQ641" s="25"/>
      <c r="IR641" s="25"/>
      <c r="IS641" s="25"/>
      <c r="IT641" s="25"/>
      <c r="IU641" s="25"/>
      <c r="IV641" s="25"/>
    </row>
    <row r="642" spans="1:256" s="11" customFormat="1" ht="38.25" x14ac:dyDescent="0.2">
      <c r="A642" s="62" t="s">
        <v>678</v>
      </c>
      <c r="B642" s="32" t="s">
        <v>97</v>
      </c>
      <c r="C642" s="73" t="s">
        <v>16</v>
      </c>
      <c r="D642" s="73" t="s">
        <v>12</v>
      </c>
      <c r="E642" s="33" t="s">
        <v>681</v>
      </c>
      <c r="F642" s="75"/>
      <c r="G642" s="189">
        <f>G643</f>
        <v>6000</v>
      </c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  <c r="AY642" s="25"/>
      <c r="AZ642" s="25"/>
      <c r="BA642" s="25"/>
      <c r="BB642" s="25"/>
      <c r="BC642" s="25"/>
      <c r="BD642" s="25"/>
      <c r="BE642" s="25"/>
      <c r="BF642" s="25"/>
      <c r="BG642" s="25"/>
      <c r="BH642" s="25"/>
      <c r="BI642" s="25"/>
      <c r="BJ642" s="25"/>
      <c r="BK642" s="25"/>
      <c r="BL642" s="25"/>
      <c r="BM642" s="25"/>
      <c r="BN642" s="25"/>
      <c r="BO642" s="25"/>
      <c r="BP642" s="25"/>
      <c r="BQ642" s="25"/>
      <c r="BR642" s="25"/>
      <c r="BS642" s="25"/>
      <c r="BT642" s="25"/>
      <c r="BU642" s="25"/>
      <c r="BV642" s="25"/>
      <c r="BW642" s="25"/>
      <c r="BX642" s="25"/>
      <c r="BY642" s="25"/>
      <c r="BZ642" s="25"/>
      <c r="CA642" s="25"/>
      <c r="CB642" s="25"/>
      <c r="CC642" s="25"/>
      <c r="CD642" s="25"/>
      <c r="CE642" s="25"/>
      <c r="CF642" s="25"/>
      <c r="CG642" s="25"/>
      <c r="CH642" s="25"/>
      <c r="CI642" s="25"/>
      <c r="CJ642" s="25"/>
      <c r="CK642" s="25"/>
      <c r="CL642" s="25"/>
      <c r="CM642" s="25"/>
      <c r="CN642" s="25"/>
      <c r="CO642" s="25"/>
      <c r="CP642" s="25"/>
      <c r="CQ642" s="25"/>
      <c r="CR642" s="25"/>
      <c r="CS642" s="25"/>
      <c r="CT642" s="25"/>
      <c r="CU642" s="25"/>
      <c r="CV642" s="25"/>
      <c r="CW642" s="25"/>
      <c r="CX642" s="25"/>
      <c r="CY642" s="25"/>
      <c r="CZ642" s="25"/>
      <c r="DA642" s="25"/>
      <c r="DB642" s="25"/>
      <c r="DC642" s="25"/>
      <c r="DD642" s="25"/>
      <c r="DE642" s="25"/>
      <c r="DF642" s="25"/>
      <c r="DG642" s="25"/>
      <c r="DH642" s="25"/>
      <c r="DI642" s="25"/>
      <c r="DJ642" s="25"/>
      <c r="DK642" s="25"/>
      <c r="DL642" s="25"/>
      <c r="DM642" s="25"/>
      <c r="DN642" s="25"/>
      <c r="DO642" s="25"/>
      <c r="DP642" s="25"/>
      <c r="DQ642" s="25"/>
      <c r="DR642" s="25"/>
      <c r="DS642" s="25"/>
      <c r="DT642" s="25"/>
      <c r="DU642" s="25"/>
      <c r="DV642" s="25"/>
      <c r="DW642" s="25"/>
      <c r="DX642" s="25"/>
      <c r="DY642" s="25"/>
      <c r="DZ642" s="25"/>
      <c r="EA642" s="25"/>
      <c r="EB642" s="25"/>
      <c r="EC642" s="25"/>
      <c r="ED642" s="25"/>
      <c r="EE642" s="25"/>
      <c r="EF642" s="25"/>
      <c r="EG642" s="25"/>
      <c r="EH642" s="25"/>
      <c r="EI642" s="25"/>
      <c r="EJ642" s="25"/>
      <c r="EK642" s="25"/>
      <c r="EL642" s="25"/>
      <c r="EM642" s="25"/>
      <c r="EN642" s="25"/>
      <c r="EO642" s="25"/>
      <c r="EP642" s="25"/>
      <c r="EQ642" s="25"/>
      <c r="ER642" s="25"/>
      <c r="ES642" s="25"/>
      <c r="ET642" s="25"/>
      <c r="EU642" s="25"/>
      <c r="EV642" s="25"/>
      <c r="EW642" s="25"/>
      <c r="EX642" s="25"/>
      <c r="EY642" s="25"/>
      <c r="EZ642" s="25"/>
      <c r="FA642" s="25"/>
      <c r="FB642" s="25"/>
      <c r="FC642" s="25"/>
      <c r="FD642" s="25"/>
      <c r="FE642" s="25"/>
      <c r="FF642" s="25"/>
      <c r="FG642" s="25"/>
      <c r="FH642" s="25"/>
      <c r="FI642" s="25"/>
      <c r="FJ642" s="25"/>
      <c r="FK642" s="25"/>
      <c r="FL642" s="25"/>
      <c r="FM642" s="25"/>
      <c r="FN642" s="25"/>
      <c r="FO642" s="25"/>
      <c r="FP642" s="25"/>
      <c r="FQ642" s="25"/>
      <c r="FR642" s="25"/>
      <c r="FS642" s="25"/>
      <c r="FT642" s="25"/>
      <c r="FU642" s="25"/>
      <c r="FV642" s="25"/>
      <c r="FW642" s="25"/>
      <c r="FX642" s="25"/>
      <c r="FY642" s="25"/>
      <c r="FZ642" s="25"/>
      <c r="GA642" s="25"/>
      <c r="GB642" s="25"/>
      <c r="GC642" s="25"/>
      <c r="GD642" s="25"/>
      <c r="GE642" s="25"/>
      <c r="GF642" s="25"/>
      <c r="GG642" s="25"/>
      <c r="GH642" s="25"/>
      <c r="GI642" s="25"/>
      <c r="GJ642" s="25"/>
      <c r="GK642" s="25"/>
      <c r="GL642" s="25"/>
      <c r="GM642" s="25"/>
      <c r="GN642" s="25"/>
      <c r="GO642" s="25"/>
      <c r="GP642" s="25"/>
      <c r="GQ642" s="25"/>
      <c r="GR642" s="25"/>
      <c r="GS642" s="25"/>
      <c r="GT642" s="25"/>
      <c r="GU642" s="25"/>
      <c r="GV642" s="25"/>
      <c r="GW642" s="25"/>
      <c r="GX642" s="25"/>
      <c r="GY642" s="25"/>
      <c r="GZ642" s="25"/>
      <c r="HA642" s="25"/>
      <c r="HB642" s="25"/>
      <c r="HC642" s="25"/>
      <c r="HD642" s="25"/>
      <c r="HE642" s="25"/>
      <c r="HF642" s="25"/>
      <c r="HG642" s="25"/>
      <c r="HH642" s="25"/>
      <c r="HI642" s="25"/>
      <c r="HJ642" s="25"/>
      <c r="HK642" s="25"/>
      <c r="HL642" s="25"/>
      <c r="HM642" s="25"/>
      <c r="HN642" s="25"/>
      <c r="HO642" s="25"/>
      <c r="HP642" s="25"/>
      <c r="HQ642" s="25"/>
      <c r="HR642" s="25"/>
      <c r="HS642" s="25"/>
      <c r="HT642" s="25"/>
      <c r="HU642" s="25"/>
      <c r="HV642" s="25"/>
      <c r="HW642" s="25"/>
      <c r="HX642" s="25"/>
      <c r="HY642" s="25"/>
      <c r="HZ642" s="25"/>
      <c r="IA642" s="25"/>
      <c r="IB642" s="25"/>
      <c r="IC642" s="25"/>
      <c r="ID642" s="25"/>
      <c r="IE642" s="25"/>
      <c r="IF642" s="25"/>
      <c r="IG642" s="25"/>
      <c r="IH642" s="25"/>
      <c r="II642" s="25"/>
      <c r="IJ642" s="25"/>
      <c r="IK642" s="25"/>
      <c r="IL642" s="25"/>
      <c r="IM642" s="25"/>
      <c r="IN642" s="25"/>
      <c r="IO642" s="25"/>
      <c r="IP642" s="25"/>
      <c r="IQ642" s="25"/>
      <c r="IR642" s="25"/>
      <c r="IS642" s="25"/>
      <c r="IT642" s="25"/>
      <c r="IU642" s="25"/>
      <c r="IV642" s="25"/>
    </row>
    <row r="643" spans="1:256" s="11" customFormat="1" ht="38.25" x14ac:dyDescent="0.2">
      <c r="A643" s="187" t="s">
        <v>359</v>
      </c>
      <c r="B643" s="32" t="s">
        <v>97</v>
      </c>
      <c r="C643" s="73" t="s">
        <v>16</v>
      </c>
      <c r="D643" s="73" t="s">
        <v>12</v>
      </c>
      <c r="E643" s="33" t="s">
        <v>681</v>
      </c>
      <c r="F643" s="75">
        <v>200</v>
      </c>
      <c r="G643" s="189">
        <f>G644</f>
        <v>6000</v>
      </c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  <c r="AY643" s="25"/>
      <c r="AZ643" s="25"/>
      <c r="BA643" s="25"/>
      <c r="BB643" s="25"/>
      <c r="BC643" s="25"/>
      <c r="BD643" s="25"/>
      <c r="BE643" s="25"/>
      <c r="BF643" s="25"/>
      <c r="BG643" s="25"/>
      <c r="BH643" s="25"/>
      <c r="BI643" s="25"/>
      <c r="BJ643" s="25"/>
      <c r="BK643" s="25"/>
      <c r="BL643" s="25"/>
      <c r="BM643" s="25"/>
      <c r="BN643" s="25"/>
      <c r="BO643" s="25"/>
      <c r="BP643" s="25"/>
      <c r="BQ643" s="25"/>
      <c r="BR643" s="25"/>
      <c r="BS643" s="25"/>
      <c r="BT643" s="25"/>
      <c r="BU643" s="25"/>
      <c r="BV643" s="25"/>
      <c r="BW643" s="25"/>
      <c r="BX643" s="25"/>
      <c r="BY643" s="25"/>
      <c r="BZ643" s="25"/>
      <c r="CA643" s="25"/>
      <c r="CB643" s="25"/>
      <c r="CC643" s="25"/>
      <c r="CD643" s="25"/>
      <c r="CE643" s="25"/>
      <c r="CF643" s="25"/>
      <c r="CG643" s="25"/>
      <c r="CH643" s="25"/>
      <c r="CI643" s="25"/>
      <c r="CJ643" s="25"/>
      <c r="CK643" s="25"/>
      <c r="CL643" s="25"/>
      <c r="CM643" s="25"/>
      <c r="CN643" s="25"/>
      <c r="CO643" s="25"/>
      <c r="CP643" s="25"/>
      <c r="CQ643" s="25"/>
      <c r="CR643" s="25"/>
      <c r="CS643" s="25"/>
      <c r="CT643" s="25"/>
      <c r="CU643" s="25"/>
      <c r="CV643" s="25"/>
      <c r="CW643" s="25"/>
      <c r="CX643" s="25"/>
      <c r="CY643" s="25"/>
      <c r="CZ643" s="25"/>
      <c r="DA643" s="25"/>
      <c r="DB643" s="25"/>
      <c r="DC643" s="25"/>
      <c r="DD643" s="25"/>
      <c r="DE643" s="25"/>
      <c r="DF643" s="25"/>
      <c r="DG643" s="25"/>
      <c r="DH643" s="25"/>
      <c r="DI643" s="25"/>
      <c r="DJ643" s="25"/>
      <c r="DK643" s="25"/>
      <c r="DL643" s="25"/>
      <c r="DM643" s="25"/>
      <c r="DN643" s="25"/>
      <c r="DO643" s="25"/>
      <c r="DP643" s="25"/>
      <c r="DQ643" s="25"/>
      <c r="DR643" s="25"/>
      <c r="DS643" s="25"/>
      <c r="DT643" s="25"/>
      <c r="DU643" s="25"/>
      <c r="DV643" s="25"/>
      <c r="DW643" s="25"/>
      <c r="DX643" s="25"/>
      <c r="DY643" s="25"/>
      <c r="DZ643" s="25"/>
      <c r="EA643" s="25"/>
      <c r="EB643" s="25"/>
      <c r="EC643" s="25"/>
      <c r="ED643" s="25"/>
      <c r="EE643" s="25"/>
      <c r="EF643" s="25"/>
      <c r="EG643" s="25"/>
      <c r="EH643" s="25"/>
      <c r="EI643" s="25"/>
      <c r="EJ643" s="25"/>
      <c r="EK643" s="25"/>
      <c r="EL643" s="25"/>
      <c r="EM643" s="25"/>
      <c r="EN643" s="25"/>
      <c r="EO643" s="25"/>
      <c r="EP643" s="25"/>
      <c r="EQ643" s="25"/>
      <c r="ER643" s="25"/>
      <c r="ES643" s="25"/>
      <c r="ET643" s="25"/>
      <c r="EU643" s="25"/>
      <c r="EV643" s="25"/>
      <c r="EW643" s="25"/>
      <c r="EX643" s="25"/>
      <c r="EY643" s="25"/>
      <c r="EZ643" s="25"/>
      <c r="FA643" s="25"/>
      <c r="FB643" s="25"/>
      <c r="FC643" s="25"/>
      <c r="FD643" s="25"/>
      <c r="FE643" s="25"/>
      <c r="FF643" s="25"/>
      <c r="FG643" s="25"/>
      <c r="FH643" s="25"/>
      <c r="FI643" s="25"/>
      <c r="FJ643" s="25"/>
      <c r="FK643" s="25"/>
      <c r="FL643" s="25"/>
      <c r="FM643" s="25"/>
      <c r="FN643" s="25"/>
      <c r="FO643" s="25"/>
      <c r="FP643" s="25"/>
      <c r="FQ643" s="25"/>
      <c r="FR643" s="25"/>
      <c r="FS643" s="25"/>
      <c r="FT643" s="25"/>
      <c r="FU643" s="25"/>
      <c r="FV643" s="25"/>
      <c r="FW643" s="25"/>
      <c r="FX643" s="25"/>
      <c r="FY643" s="25"/>
      <c r="FZ643" s="25"/>
      <c r="GA643" s="25"/>
      <c r="GB643" s="25"/>
      <c r="GC643" s="25"/>
      <c r="GD643" s="25"/>
      <c r="GE643" s="25"/>
      <c r="GF643" s="25"/>
      <c r="GG643" s="25"/>
      <c r="GH643" s="25"/>
      <c r="GI643" s="25"/>
      <c r="GJ643" s="25"/>
      <c r="GK643" s="25"/>
      <c r="GL643" s="25"/>
      <c r="GM643" s="25"/>
      <c r="GN643" s="25"/>
      <c r="GO643" s="25"/>
      <c r="GP643" s="25"/>
      <c r="GQ643" s="25"/>
      <c r="GR643" s="25"/>
      <c r="GS643" s="25"/>
      <c r="GT643" s="25"/>
      <c r="GU643" s="25"/>
      <c r="GV643" s="25"/>
      <c r="GW643" s="25"/>
      <c r="GX643" s="25"/>
      <c r="GY643" s="25"/>
      <c r="GZ643" s="25"/>
      <c r="HA643" s="25"/>
      <c r="HB643" s="25"/>
      <c r="HC643" s="25"/>
      <c r="HD643" s="25"/>
      <c r="HE643" s="25"/>
      <c r="HF643" s="25"/>
      <c r="HG643" s="25"/>
      <c r="HH643" s="25"/>
      <c r="HI643" s="25"/>
      <c r="HJ643" s="25"/>
      <c r="HK643" s="25"/>
      <c r="HL643" s="25"/>
      <c r="HM643" s="25"/>
      <c r="HN643" s="25"/>
      <c r="HO643" s="25"/>
      <c r="HP643" s="25"/>
      <c r="HQ643" s="25"/>
      <c r="HR643" s="25"/>
      <c r="HS643" s="25"/>
      <c r="HT643" s="25"/>
      <c r="HU643" s="25"/>
      <c r="HV643" s="25"/>
      <c r="HW643" s="25"/>
      <c r="HX643" s="25"/>
      <c r="HY643" s="25"/>
      <c r="HZ643" s="25"/>
      <c r="IA643" s="25"/>
      <c r="IB643" s="25"/>
      <c r="IC643" s="25"/>
      <c r="ID643" s="25"/>
      <c r="IE643" s="25"/>
      <c r="IF643" s="25"/>
      <c r="IG643" s="25"/>
      <c r="IH643" s="25"/>
      <c r="II643" s="25"/>
      <c r="IJ643" s="25"/>
      <c r="IK643" s="25"/>
      <c r="IL643" s="25"/>
      <c r="IM643" s="25"/>
      <c r="IN643" s="25"/>
      <c r="IO643" s="25"/>
      <c r="IP643" s="25"/>
      <c r="IQ643" s="25"/>
      <c r="IR643" s="25"/>
      <c r="IS643" s="25"/>
      <c r="IT643" s="25"/>
      <c r="IU643" s="25"/>
      <c r="IV643" s="25"/>
    </row>
    <row r="644" spans="1:256" s="11" customFormat="1" ht="38.25" x14ac:dyDescent="0.2">
      <c r="A644" s="187" t="s">
        <v>360</v>
      </c>
      <c r="B644" s="32" t="s">
        <v>97</v>
      </c>
      <c r="C644" s="73" t="s">
        <v>16</v>
      </c>
      <c r="D644" s="73" t="s">
        <v>12</v>
      </c>
      <c r="E644" s="33" t="s">
        <v>681</v>
      </c>
      <c r="F644" s="75">
        <v>240</v>
      </c>
      <c r="G644" s="189">
        <v>6000</v>
      </c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  <c r="EP644" s="25"/>
      <c r="EQ644" s="25"/>
      <c r="ER644" s="25"/>
      <c r="ES644" s="25"/>
      <c r="ET644" s="25"/>
      <c r="EU644" s="25"/>
      <c r="EV644" s="25"/>
      <c r="EW644" s="25"/>
      <c r="EX644" s="25"/>
      <c r="EY644" s="25"/>
      <c r="EZ644" s="25"/>
      <c r="FA644" s="25"/>
      <c r="FB644" s="25"/>
      <c r="FC644" s="25"/>
      <c r="FD644" s="25"/>
      <c r="FE644" s="25"/>
      <c r="FF644" s="25"/>
      <c r="FG644" s="25"/>
      <c r="FH644" s="25"/>
      <c r="FI644" s="25"/>
      <c r="FJ644" s="25"/>
      <c r="FK644" s="25"/>
      <c r="FL644" s="25"/>
      <c r="FM644" s="25"/>
      <c r="FN644" s="25"/>
      <c r="FO644" s="25"/>
      <c r="FP644" s="25"/>
      <c r="FQ644" s="25"/>
      <c r="FR644" s="25"/>
      <c r="FS644" s="25"/>
      <c r="FT644" s="25"/>
      <c r="FU644" s="25"/>
      <c r="FV644" s="25"/>
      <c r="FW644" s="25"/>
      <c r="FX644" s="25"/>
      <c r="FY644" s="25"/>
      <c r="FZ644" s="25"/>
      <c r="GA644" s="25"/>
      <c r="GB644" s="25"/>
      <c r="GC644" s="25"/>
      <c r="GD644" s="25"/>
      <c r="GE644" s="25"/>
      <c r="GF644" s="25"/>
      <c r="GG644" s="25"/>
      <c r="GH644" s="25"/>
      <c r="GI644" s="25"/>
      <c r="GJ644" s="25"/>
      <c r="GK644" s="25"/>
      <c r="GL644" s="25"/>
      <c r="GM644" s="25"/>
      <c r="GN644" s="25"/>
      <c r="GO644" s="25"/>
      <c r="GP644" s="25"/>
      <c r="GQ644" s="25"/>
      <c r="GR644" s="25"/>
      <c r="GS644" s="25"/>
      <c r="GT644" s="25"/>
      <c r="GU644" s="25"/>
      <c r="GV644" s="25"/>
      <c r="GW644" s="25"/>
      <c r="GX644" s="25"/>
      <c r="GY644" s="25"/>
      <c r="GZ644" s="25"/>
      <c r="HA644" s="25"/>
      <c r="HB644" s="25"/>
      <c r="HC644" s="25"/>
      <c r="HD644" s="25"/>
      <c r="HE644" s="25"/>
      <c r="HF644" s="25"/>
      <c r="HG644" s="25"/>
      <c r="HH644" s="25"/>
      <c r="HI644" s="25"/>
      <c r="HJ644" s="25"/>
      <c r="HK644" s="25"/>
      <c r="HL644" s="25"/>
      <c r="HM644" s="25"/>
      <c r="HN644" s="25"/>
      <c r="HO644" s="25"/>
      <c r="HP644" s="25"/>
      <c r="HQ644" s="25"/>
      <c r="HR644" s="25"/>
      <c r="HS644" s="25"/>
      <c r="HT644" s="25"/>
      <c r="HU644" s="25"/>
      <c r="HV644" s="25"/>
      <c r="HW644" s="25"/>
      <c r="HX644" s="25"/>
      <c r="HY644" s="25"/>
      <c r="HZ644" s="25"/>
      <c r="IA644" s="25"/>
      <c r="IB644" s="25"/>
      <c r="IC644" s="25"/>
      <c r="ID644" s="25"/>
      <c r="IE644" s="25"/>
      <c r="IF644" s="25"/>
      <c r="IG644" s="25"/>
      <c r="IH644" s="25"/>
      <c r="II644" s="25"/>
      <c r="IJ644" s="25"/>
      <c r="IK644" s="25"/>
      <c r="IL644" s="25"/>
      <c r="IM644" s="25"/>
      <c r="IN644" s="25"/>
      <c r="IO644" s="25"/>
      <c r="IP644" s="25"/>
      <c r="IQ644" s="25"/>
      <c r="IR644" s="25"/>
      <c r="IS644" s="25"/>
      <c r="IT644" s="25"/>
      <c r="IU644" s="25"/>
      <c r="IV644" s="25"/>
    </row>
    <row r="645" spans="1:256" s="11" customFormat="1" x14ac:dyDescent="0.2">
      <c r="A645" s="199" t="s">
        <v>103</v>
      </c>
      <c r="B645" s="39" t="s">
        <v>97</v>
      </c>
      <c r="C645" s="200" t="s">
        <v>21</v>
      </c>
      <c r="D645" s="200" t="s">
        <v>17</v>
      </c>
      <c r="E645" s="170"/>
      <c r="F645" s="201"/>
      <c r="G645" s="198">
        <f t="shared" ref="G645:G650" si="4">G646</f>
        <v>54961</v>
      </c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  <c r="AY645" s="25"/>
      <c r="AZ645" s="25"/>
      <c r="BA645" s="25"/>
      <c r="BB645" s="25"/>
      <c r="BC645" s="25"/>
      <c r="BD645" s="25"/>
      <c r="BE645" s="25"/>
      <c r="BF645" s="25"/>
      <c r="BG645" s="25"/>
      <c r="BH645" s="25"/>
      <c r="BI645" s="25"/>
      <c r="BJ645" s="25"/>
      <c r="BK645" s="25"/>
      <c r="BL645" s="25"/>
      <c r="BM645" s="25"/>
      <c r="BN645" s="25"/>
      <c r="BO645" s="25"/>
      <c r="BP645" s="25"/>
      <c r="BQ645" s="25"/>
      <c r="BR645" s="25"/>
      <c r="BS645" s="25"/>
      <c r="BT645" s="25"/>
      <c r="BU645" s="25"/>
      <c r="BV645" s="25"/>
      <c r="BW645" s="25"/>
      <c r="BX645" s="25"/>
      <c r="BY645" s="25"/>
      <c r="BZ645" s="25"/>
      <c r="CA645" s="25"/>
      <c r="CB645" s="25"/>
      <c r="CC645" s="25"/>
      <c r="CD645" s="25"/>
      <c r="CE645" s="25"/>
      <c r="CF645" s="25"/>
      <c r="CG645" s="25"/>
      <c r="CH645" s="25"/>
      <c r="CI645" s="25"/>
      <c r="CJ645" s="25"/>
      <c r="CK645" s="25"/>
      <c r="CL645" s="25"/>
      <c r="CM645" s="25"/>
      <c r="CN645" s="25"/>
      <c r="CO645" s="25"/>
      <c r="CP645" s="25"/>
      <c r="CQ645" s="25"/>
      <c r="CR645" s="25"/>
      <c r="CS645" s="25"/>
      <c r="CT645" s="25"/>
      <c r="CU645" s="25"/>
      <c r="CV645" s="25"/>
      <c r="CW645" s="25"/>
      <c r="CX645" s="25"/>
      <c r="CY645" s="25"/>
      <c r="CZ645" s="25"/>
      <c r="DA645" s="25"/>
      <c r="DB645" s="25"/>
      <c r="DC645" s="25"/>
      <c r="DD645" s="25"/>
      <c r="DE645" s="25"/>
      <c r="DF645" s="25"/>
      <c r="DG645" s="25"/>
      <c r="DH645" s="25"/>
      <c r="DI645" s="25"/>
      <c r="DJ645" s="25"/>
      <c r="DK645" s="25"/>
      <c r="DL645" s="25"/>
      <c r="DM645" s="25"/>
      <c r="DN645" s="25"/>
      <c r="DO645" s="25"/>
      <c r="DP645" s="25"/>
      <c r="DQ645" s="25"/>
      <c r="DR645" s="25"/>
      <c r="DS645" s="25"/>
      <c r="DT645" s="25"/>
      <c r="DU645" s="25"/>
      <c r="DV645" s="25"/>
      <c r="DW645" s="25"/>
      <c r="DX645" s="25"/>
      <c r="DY645" s="25"/>
      <c r="DZ645" s="25"/>
      <c r="EA645" s="25"/>
      <c r="EB645" s="25"/>
      <c r="EC645" s="25"/>
      <c r="ED645" s="25"/>
      <c r="EE645" s="25"/>
      <c r="EF645" s="25"/>
      <c r="EG645" s="25"/>
      <c r="EH645" s="25"/>
      <c r="EI645" s="25"/>
      <c r="EJ645" s="25"/>
      <c r="EK645" s="25"/>
      <c r="EL645" s="25"/>
      <c r="EM645" s="25"/>
      <c r="EN645" s="25"/>
      <c r="EO645" s="25"/>
      <c r="EP645" s="25"/>
      <c r="EQ645" s="25"/>
      <c r="ER645" s="25"/>
      <c r="ES645" s="25"/>
      <c r="ET645" s="25"/>
      <c r="EU645" s="25"/>
      <c r="EV645" s="25"/>
      <c r="EW645" s="25"/>
      <c r="EX645" s="25"/>
      <c r="EY645" s="25"/>
      <c r="EZ645" s="25"/>
      <c r="FA645" s="25"/>
      <c r="FB645" s="25"/>
      <c r="FC645" s="25"/>
      <c r="FD645" s="25"/>
      <c r="FE645" s="25"/>
      <c r="FF645" s="25"/>
      <c r="FG645" s="25"/>
      <c r="FH645" s="25"/>
      <c r="FI645" s="25"/>
      <c r="FJ645" s="25"/>
      <c r="FK645" s="25"/>
      <c r="FL645" s="25"/>
      <c r="FM645" s="25"/>
      <c r="FN645" s="25"/>
      <c r="FO645" s="25"/>
      <c r="FP645" s="25"/>
      <c r="FQ645" s="25"/>
      <c r="FR645" s="25"/>
      <c r="FS645" s="25"/>
      <c r="FT645" s="25"/>
      <c r="FU645" s="25"/>
      <c r="FV645" s="25"/>
      <c r="FW645" s="25"/>
      <c r="FX645" s="25"/>
      <c r="FY645" s="25"/>
      <c r="FZ645" s="25"/>
      <c r="GA645" s="25"/>
      <c r="GB645" s="25"/>
      <c r="GC645" s="25"/>
      <c r="GD645" s="25"/>
      <c r="GE645" s="25"/>
      <c r="GF645" s="25"/>
      <c r="GG645" s="25"/>
      <c r="GH645" s="25"/>
      <c r="GI645" s="25"/>
      <c r="GJ645" s="25"/>
      <c r="GK645" s="25"/>
      <c r="GL645" s="25"/>
      <c r="GM645" s="25"/>
      <c r="GN645" s="25"/>
      <c r="GO645" s="25"/>
      <c r="GP645" s="25"/>
      <c r="GQ645" s="25"/>
      <c r="GR645" s="25"/>
      <c r="GS645" s="25"/>
      <c r="GT645" s="25"/>
      <c r="GU645" s="25"/>
      <c r="GV645" s="25"/>
      <c r="GW645" s="25"/>
      <c r="GX645" s="25"/>
      <c r="GY645" s="25"/>
      <c r="GZ645" s="25"/>
      <c r="HA645" s="25"/>
      <c r="HB645" s="25"/>
      <c r="HC645" s="25"/>
      <c r="HD645" s="25"/>
      <c r="HE645" s="25"/>
      <c r="HF645" s="25"/>
      <c r="HG645" s="25"/>
      <c r="HH645" s="25"/>
      <c r="HI645" s="25"/>
      <c r="HJ645" s="25"/>
      <c r="HK645" s="25"/>
      <c r="HL645" s="25"/>
      <c r="HM645" s="25"/>
      <c r="HN645" s="25"/>
      <c r="HO645" s="25"/>
      <c r="HP645" s="25"/>
      <c r="HQ645" s="25"/>
      <c r="HR645" s="25"/>
      <c r="HS645" s="25"/>
      <c r="HT645" s="25"/>
      <c r="HU645" s="25"/>
      <c r="HV645" s="25"/>
      <c r="HW645" s="25"/>
      <c r="HX645" s="25"/>
      <c r="HY645" s="25"/>
      <c r="HZ645" s="25"/>
      <c r="IA645" s="25"/>
      <c r="IB645" s="25"/>
      <c r="IC645" s="25"/>
      <c r="ID645" s="25"/>
      <c r="IE645" s="25"/>
      <c r="IF645" s="25"/>
      <c r="IG645" s="25"/>
      <c r="IH645" s="25"/>
      <c r="II645" s="25"/>
      <c r="IJ645" s="25"/>
      <c r="IK645" s="25"/>
      <c r="IL645" s="25"/>
      <c r="IM645" s="25"/>
      <c r="IN645" s="25"/>
      <c r="IO645" s="25"/>
      <c r="IP645" s="25"/>
      <c r="IQ645" s="25"/>
      <c r="IR645" s="25"/>
      <c r="IS645" s="25"/>
      <c r="IT645" s="25"/>
      <c r="IU645" s="25"/>
      <c r="IV645" s="25"/>
    </row>
    <row r="646" spans="1:256" s="11" customFormat="1" x14ac:dyDescent="0.2">
      <c r="A646" s="199" t="s">
        <v>695</v>
      </c>
      <c r="B646" s="39" t="s">
        <v>97</v>
      </c>
      <c r="C646" s="200" t="s">
        <v>21</v>
      </c>
      <c r="D646" s="200" t="s">
        <v>0</v>
      </c>
      <c r="E646" s="170"/>
      <c r="F646" s="201"/>
      <c r="G646" s="198">
        <f t="shared" si="4"/>
        <v>54961</v>
      </c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  <c r="AY646" s="25"/>
      <c r="AZ646" s="25"/>
      <c r="BA646" s="25"/>
      <c r="BB646" s="25"/>
      <c r="BC646" s="25"/>
      <c r="BD646" s="25"/>
      <c r="BE646" s="25"/>
      <c r="BF646" s="25"/>
      <c r="BG646" s="25"/>
      <c r="BH646" s="25"/>
      <c r="BI646" s="25"/>
      <c r="BJ646" s="25"/>
      <c r="BK646" s="25"/>
      <c r="BL646" s="25"/>
      <c r="BM646" s="25"/>
      <c r="BN646" s="25"/>
      <c r="BO646" s="25"/>
      <c r="BP646" s="25"/>
      <c r="BQ646" s="25"/>
      <c r="BR646" s="25"/>
      <c r="BS646" s="25"/>
      <c r="BT646" s="25"/>
      <c r="BU646" s="25"/>
      <c r="BV646" s="25"/>
      <c r="BW646" s="25"/>
      <c r="BX646" s="25"/>
      <c r="BY646" s="25"/>
      <c r="BZ646" s="25"/>
      <c r="CA646" s="25"/>
      <c r="CB646" s="25"/>
      <c r="CC646" s="25"/>
      <c r="CD646" s="25"/>
      <c r="CE646" s="25"/>
      <c r="CF646" s="25"/>
      <c r="CG646" s="25"/>
      <c r="CH646" s="25"/>
      <c r="CI646" s="25"/>
      <c r="CJ646" s="25"/>
      <c r="CK646" s="25"/>
      <c r="CL646" s="25"/>
      <c r="CM646" s="25"/>
      <c r="CN646" s="25"/>
      <c r="CO646" s="25"/>
      <c r="CP646" s="25"/>
      <c r="CQ646" s="25"/>
      <c r="CR646" s="25"/>
      <c r="CS646" s="25"/>
      <c r="CT646" s="25"/>
      <c r="CU646" s="25"/>
      <c r="CV646" s="25"/>
      <c r="CW646" s="25"/>
      <c r="CX646" s="25"/>
      <c r="CY646" s="25"/>
      <c r="CZ646" s="25"/>
      <c r="DA646" s="25"/>
      <c r="DB646" s="25"/>
      <c r="DC646" s="25"/>
      <c r="DD646" s="25"/>
      <c r="DE646" s="25"/>
      <c r="DF646" s="25"/>
      <c r="DG646" s="25"/>
      <c r="DH646" s="25"/>
      <c r="DI646" s="25"/>
      <c r="DJ646" s="25"/>
      <c r="DK646" s="25"/>
      <c r="DL646" s="25"/>
      <c r="DM646" s="25"/>
      <c r="DN646" s="25"/>
      <c r="DO646" s="25"/>
      <c r="DP646" s="25"/>
      <c r="DQ646" s="25"/>
      <c r="DR646" s="25"/>
      <c r="DS646" s="25"/>
      <c r="DT646" s="25"/>
      <c r="DU646" s="25"/>
      <c r="DV646" s="25"/>
      <c r="DW646" s="25"/>
      <c r="DX646" s="25"/>
      <c r="DY646" s="25"/>
      <c r="DZ646" s="25"/>
      <c r="EA646" s="25"/>
      <c r="EB646" s="25"/>
      <c r="EC646" s="25"/>
      <c r="ED646" s="25"/>
      <c r="EE646" s="25"/>
      <c r="EF646" s="25"/>
      <c r="EG646" s="25"/>
      <c r="EH646" s="25"/>
      <c r="EI646" s="25"/>
      <c r="EJ646" s="25"/>
      <c r="EK646" s="25"/>
      <c r="EL646" s="25"/>
      <c r="EM646" s="25"/>
      <c r="EN646" s="25"/>
      <c r="EO646" s="25"/>
      <c r="EP646" s="25"/>
      <c r="EQ646" s="25"/>
      <c r="ER646" s="25"/>
      <c r="ES646" s="25"/>
      <c r="ET646" s="25"/>
      <c r="EU646" s="25"/>
      <c r="EV646" s="25"/>
      <c r="EW646" s="25"/>
      <c r="EX646" s="25"/>
      <c r="EY646" s="25"/>
      <c r="EZ646" s="25"/>
      <c r="FA646" s="25"/>
      <c r="FB646" s="25"/>
      <c r="FC646" s="25"/>
      <c r="FD646" s="25"/>
      <c r="FE646" s="25"/>
      <c r="FF646" s="25"/>
      <c r="FG646" s="25"/>
      <c r="FH646" s="25"/>
      <c r="FI646" s="25"/>
      <c r="FJ646" s="25"/>
      <c r="FK646" s="25"/>
      <c r="FL646" s="25"/>
      <c r="FM646" s="25"/>
      <c r="FN646" s="25"/>
      <c r="FO646" s="25"/>
      <c r="FP646" s="25"/>
      <c r="FQ646" s="25"/>
      <c r="FR646" s="25"/>
      <c r="FS646" s="25"/>
      <c r="FT646" s="25"/>
      <c r="FU646" s="25"/>
      <c r="FV646" s="25"/>
      <c r="FW646" s="25"/>
      <c r="FX646" s="25"/>
      <c r="FY646" s="25"/>
      <c r="FZ646" s="25"/>
      <c r="GA646" s="25"/>
      <c r="GB646" s="25"/>
      <c r="GC646" s="25"/>
      <c r="GD646" s="25"/>
      <c r="GE646" s="25"/>
      <c r="GF646" s="25"/>
      <c r="GG646" s="25"/>
      <c r="GH646" s="25"/>
      <c r="GI646" s="25"/>
      <c r="GJ646" s="25"/>
      <c r="GK646" s="25"/>
      <c r="GL646" s="25"/>
      <c r="GM646" s="25"/>
      <c r="GN646" s="25"/>
      <c r="GO646" s="25"/>
      <c r="GP646" s="25"/>
      <c r="GQ646" s="25"/>
      <c r="GR646" s="25"/>
      <c r="GS646" s="25"/>
      <c r="GT646" s="25"/>
      <c r="GU646" s="25"/>
      <c r="GV646" s="25"/>
      <c r="GW646" s="25"/>
      <c r="GX646" s="25"/>
      <c r="GY646" s="25"/>
      <c r="GZ646" s="25"/>
      <c r="HA646" s="25"/>
      <c r="HB646" s="25"/>
      <c r="HC646" s="25"/>
      <c r="HD646" s="25"/>
      <c r="HE646" s="25"/>
      <c r="HF646" s="25"/>
      <c r="HG646" s="25"/>
      <c r="HH646" s="25"/>
      <c r="HI646" s="25"/>
      <c r="HJ646" s="25"/>
      <c r="HK646" s="25"/>
      <c r="HL646" s="25"/>
      <c r="HM646" s="25"/>
      <c r="HN646" s="25"/>
      <c r="HO646" s="25"/>
      <c r="HP646" s="25"/>
      <c r="HQ646" s="25"/>
      <c r="HR646" s="25"/>
      <c r="HS646" s="25"/>
      <c r="HT646" s="25"/>
      <c r="HU646" s="25"/>
      <c r="HV646" s="25"/>
      <c r="HW646" s="25"/>
      <c r="HX646" s="25"/>
      <c r="HY646" s="25"/>
      <c r="HZ646" s="25"/>
      <c r="IA646" s="25"/>
      <c r="IB646" s="25"/>
      <c r="IC646" s="25"/>
      <c r="ID646" s="25"/>
      <c r="IE646" s="25"/>
      <c r="IF646" s="25"/>
      <c r="IG646" s="25"/>
      <c r="IH646" s="25"/>
      <c r="II646" s="25"/>
      <c r="IJ646" s="25"/>
      <c r="IK646" s="25"/>
      <c r="IL646" s="25"/>
      <c r="IM646" s="25"/>
      <c r="IN646" s="25"/>
      <c r="IO646" s="25"/>
      <c r="IP646" s="25"/>
      <c r="IQ646" s="25"/>
      <c r="IR646" s="25"/>
      <c r="IS646" s="25"/>
      <c r="IT646" s="25"/>
      <c r="IU646" s="25"/>
      <c r="IV646" s="25"/>
    </row>
    <row r="647" spans="1:256" s="11" customFormat="1" ht="25.5" x14ac:dyDescent="0.2">
      <c r="A647" s="202" t="s">
        <v>712</v>
      </c>
      <c r="B647" s="32" t="s">
        <v>97</v>
      </c>
      <c r="C647" s="200" t="s">
        <v>21</v>
      </c>
      <c r="D647" s="200" t="s">
        <v>0</v>
      </c>
      <c r="E647" s="170" t="s">
        <v>129</v>
      </c>
      <c r="F647" s="201"/>
      <c r="G647" s="203">
        <f t="shared" si="4"/>
        <v>54961</v>
      </c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  <c r="AY647" s="25"/>
      <c r="AZ647" s="25"/>
      <c r="BA647" s="25"/>
      <c r="BB647" s="25"/>
      <c r="BC647" s="25"/>
      <c r="BD647" s="25"/>
      <c r="BE647" s="25"/>
      <c r="BF647" s="25"/>
      <c r="BG647" s="25"/>
      <c r="BH647" s="25"/>
      <c r="BI647" s="25"/>
      <c r="BJ647" s="25"/>
      <c r="BK647" s="25"/>
      <c r="BL647" s="25"/>
      <c r="BM647" s="25"/>
      <c r="BN647" s="25"/>
      <c r="BO647" s="25"/>
      <c r="BP647" s="25"/>
      <c r="BQ647" s="25"/>
      <c r="BR647" s="25"/>
      <c r="BS647" s="25"/>
      <c r="BT647" s="25"/>
      <c r="BU647" s="25"/>
      <c r="BV647" s="25"/>
      <c r="BW647" s="25"/>
      <c r="BX647" s="25"/>
      <c r="BY647" s="25"/>
      <c r="BZ647" s="25"/>
      <c r="CA647" s="25"/>
      <c r="CB647" s="25"/>
      <c r="CC647" s="25"/>
      <c r="CD647" s="25"/>
      <c r="CE647" s="25"/>
      <c r="CF647" s="25"/>
      <c r="CG647" s="25"/>
      <c r="CH647" s="25"/>
      <c r="CI647" s="25"/>
      <c r="CJ647" s="25"/>
      <c r="CK647" s="25"/>
      <c r="CL647" s="25"/>
      <c r="CM647" s="25"/>
      <c r="CN647" s="25"/>
      <c r="CO647" s="25"/>
      <c r="CP647" s="25"/>
      <c r="CQ647" s="25"/>
      <c r="CR647" s="25"/>
      <c r="CS647" s="25"/>
      <c r="CT647" s="25"/>
      <c r="CU647" s="25"/>
      <c r="CV647" s="25"/>
      <c r="CW647" s="25"/>
      <c r="CX647" s="25"/>
      <c r="CY647" s="25"/>
      <c r="CZ647" s="25"/>
      <c r="DA647" s="25"/>
      <c r="DB647" s="25"/>
      <c r="DC647" s="25"/>
      <c r="DD647" s="25"/>
      <c r="DE647" s="25"/>
      <c r="DF647" s="25"/>
      <c r="DG647" s="25"/>
      <c r="DH647" s="25"/>
      <c r="DI647" s="25"/>
      <c r="DJ647" s="25"/>
      <c r="DK647" s="25"/>
      <c r="DL647" s="25"/>
      <c r="DM647" s="25"/>
      <c r="DN647" s="25"/>
      <c r="DO647" s="25"/>
      <c r="DP647" s="25"/>
      <c r="DQ647" s="25"/>
      <c r="DR647" s="25"/>
      <c r="DS647" s="25"/>
      <c r="DT647" s="25"/>
      <c r="DU647" s="25"/>
      <c r="DV647" s="25"/>
      <c r="DW647" s="25"/>
      <c r="DX647" s="25"/>
      <c r="DY647" s="25"/>
      <c r="DZ647" s="25"/>
      <c r="EA647" s="25"/>
      <c r="EB647" s="25"/>
      <c r="EC647" s="25"/>
      <c r="ED647" s="25"/>
      <c r="EE647" s="25"/>
      <c r="EF647" s="25"/>
      <c r="EG647" s="25"/>
      <c r="EH647" s="25"/>
      <c r="EI647" s="25"/>
      <c r="EJ647" s="25"/>
      <c r="EK647" s="25"/>
      <c r="EL647" s="25"/>
      <c r="EM647" s="25"/>
      <c r="EN647" s="25"/>
      <c r="EO647" s="25"/>
      <c r="EP647" s="25"/>
      <c r="EQ647" s="25"/>
      <c r="ER647" s="25"/>
      <c r="ES647" s="25"/>
      <c r="ET647" s="25"/>
      <c r="EU647" s="25"/>
      <c r="EV647" s="25"/>
      <c r="EW647" s="25"/>
      <c r="EX647" s="25"/>
      <c r="EY647" s="25"/>
      <c r="EZ647" s="25"/>
      <c r="FA647" s="25"/>
      <c r="FB647" s="25"/>
      <c r="FC647" s="25"/>
      <c r="FD647" s="25"/>
      <c r="FE647" s="25"/>
      <c r="FF647" s="25"/>
      <c r="FG647" s="25"/>
      <c r="FH647" s="25"/>
      <c r="FI647" s="25"/>
      <c r="FJ647" s="25"/>
      <c r="FK647" s="25"/>
      <c r="FL647" s="25"/>
      <c r="FM647" s="25"/>
      <c r="FN647" s="25"/>
      <c r="FO647" s="25"/>
      <c r="FP647" s="25"/>
      <c r="FQ647" s="25"/>
      <c r="FR647" s="25"/>
      <c r="FS647" s="25"/>
      <c r="FT647" s="25"/>
      <c r="FU647" s="25"/>
      <c r="FV647" s="25"/>
      <c r="FW647" s="25"/>
      <c r="FX647" s="25"/>
      <c r="FY647" s="25"/>
      <c r="FZ647" s="25"/>
      <c r="GA647" s="25"/>
      <c r="GB647" s="25"/>
      <c r="GC647" s="25"/>
      <c r="GD647" s="25"/>
      <c r="GE647" s="25"/>
      <c r="GF647" s="25"/>
      <c r="GG647" s="25"/>
      <c r="GH647" s="25"/>
      <c r="GI647" s="25"/>
      <c r="GJ647" s="25"/>
      <c r="GK647" s="25"/>
      <c r="GL647" s="25"/>
      <c r="GM647" s="25"/>
      <c r="GN647" s="25"/>
      <c r="GO647" s="25"/>
      <c r="GP647" s="25"/>
      <c r="GQ647" s="25"/>
      <c r="GR647" s="25"/>
      <c r="GS647" s="25"/>
      <c r="GT647" s="25"/>
      <c r="GU647" s="25"/>
      <c r="GV647" s="25"/>
      <c r="GW647" s="25"/>
      <c r="GX647" s="25"/>
      <c r="GY647" s="25"/>
      <c r="GZ647" s="25"/>
      <c r="HA647" s="25"/>
      <c r="HB647" s="25"/>
      <c r="HC647" s="25"/>
      <c r="HD647" s="25"/>
      <c r="HE647" s="25"/>
      <c r="HF647" s="25"/>
      <c r="HG647" s="25"/>
      <c r="HH647" s="25"/>
      <c r="HI647" s="25"/>
      <c r="HJ647" s="25"/>
      <c r="HK647" s="25"/>
      <c r="HL647" s="25"/>
      <c r="HM647" s="25"/>
      <c r="HN647" s="25"/>
      <c r="HO647" s="25"/>
      <c r="HP647" s="25"/>
      <c r="HQ647" s="25"/>
      <c r="HR647" s="25"/>
      <c r="HS647" s="25"/>
      <c r="HT647" s="25"/>
      <c r="HU647" s="25"/>
      <c r="HV647" s="25"/>
      <c r="HW647" s="25"/>
      <c r="HX647" s="25"/>
      <c r="HY647" s="25"/>
      <c r="HZ647" s="25"/>
      <c r="IA647" s="25"/>
      <c r="IB647" s="25"/>
      <c r="IC647" s="25"/>
      <c r="ID647" s="25"/>
      <c r="IE647" s="25"/>
      <c r="IF647" s="25"/>
      <c r="IG647" s="25"/>
      <c r="IH647" s="25"/>
      <c r="II647" s="25"/>
      <c r="IJ647" s="25"/>
      <c r="IK647" s="25"/>
      <c r="IL647" s="25"/>
      <c r="IM647" s="25"/>
      <c r="IN647" s="25"/>
      <c r="IO647" s="25"/>
      <c r="IP647" s="25"/>
      <c r="IQ647" s="25"/>
      <c r="IR647" s="25"/>
      <c r="IS647" s="25"/>
      <c r="IT647" s="25"/>
      <c r="IU647" s="25"/>
      <c r="IV647" s="25"/>
    </row>
    <row r="648" spans="1:256" s="11" customFormat="1" ht="25.5" x14ac:dyDescent="0.2">
      <c r="A648" s="202" t="s">
        <v>694</v>
      </c>
      <c r="B648" s="39" t="s">
        <v>97</v>
      </c>
      <c r="C648" s="200" t="s">
        <v>21</v>
      </c>
      <c r="D648" s="200" t="s">
        <v>0</v>
      </c>
      <c r="E648" s="170" t="s">
        <v>692</v>
      </c>
      <c r="F648" s="201"/>
      <c r="G648" s="203">
        <f t="shared" si="4"/>
        <v>54961</v>
      </c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  <c r="AY648" s="25"/>
      <c r="AZ648" s="25"/>
      <c r="BA648" s="25"/>
      <c r="BB648" s="25"/>
      <c r="BC648" s="25"/>
      <c r="BD648" s="25"/>
      <c r="BE648" s="25"/>
      <c r="BF648" s="25"/>
      <c r="BG648" s="25"/>
      <c r="BH648" s="25"/>
      <c r="BI648" s="25"/>
      <c r="BJ648" s="25"/>
      <c r="BK648" s="25"/>
      <c r="BL648" s="25"/>
      <c r="BM648" s="25"/>
      <c r="BN648" s="25"/>
      <c r="BO648" s="25"/>
      <c r="BP648" s="25"/>
      <c r="BQ648" s="25"/>
      <c r="BR648" s="25"/>
      <c r="BS648" s="25"/>
      <c r="BT648" s="25"/>
      <c r="BU648" s="25"/>
      <c r="BV648" s="25"/>
      <c r="BW648" s="25"/>
      <c r="BX648" s="25"/>
      <c r="BY648" s="25"/>
      <c r="BZ648" s="25"/>
      <c r="CA648" s="25"/>
      <c r="CB648" s="25"/>
      <c r="CC648" s="25"/>
      <c r="CD648" s="25"/>
      <c r="CE648" s="25"/>
      <c r="CF648" s="25"/>
      <c r="CG648" s="25"/>
      <c r="CH648" s="25"/>
      <c r="CI648" s="25"/>
      <c r="CJ648" s="25"/>
      <c r="CK648" s="25"/>
      <c r="CL648" s="25"/>
      <c r="CM648" s="25"/>
      <c r="CN648" s="25"/>
      <c r="CO648" s="25"/>
      <c r="CP648" s="25"/>
      <c r="CQ648" s="25"/>
      <c r="CR648" s="25"/>
      <c r="CS648" s="25"/>
      <c r="CT648" s="25"/>
      <c r="CU648" s="25"/>
      <c r="CV648" s="25"/>
      <c r="CW648" s="25"/>
      <c r="CX648" s="25"/>
      <c r="CY648" s="25"/>
      <c r="CZ648" s="25"/>
      <c r="DA648" s="25"/>
      <c r="DB648" s="25"/>
      <c r="DC648" s="25"/>
      <c r="DD648" s="25"/>
      <c r="DE648" s="25"/>
      <c r="DF648" s="25"/>
      <c r="DG648" s="25"/>
      <c r="DH648" s="25"/>
      <c r="DI648" s="25"/>
      <c r="DJ648" s="25"/>
      <c r="DK648" s="25"/>
      <c r="DL648" s="25"/>
      <c r="DM648" s="25"/>
      <c r="DN648" s="25"/>
      <c r="DO648" s="25"/>
      <c r="DP648" s="25"/>
      <c r="DQ648" s="25"/>
      <c r="DR648" s="25"/>
      <c r="DS648" s="25"/>
      <c r="DT648" s="25"/>
      <c r="DU648" s="25"/>
      <c r="DV648" s="25"/>
      <c r="DW648" s="25"/>
      <c r="DX648" s="25"/>
      <c r="DY648" s="25"/>
      <c r="DZ648" s="25"/>
      <c r="EA648" s="25"/>
      <c r="EB648" s="25"/>
      <c r="EC648" s="25"/>
      <c r="ED648" s="25"/>
      <c r="EE648" s="25"/>
      <c r="EF648" s="25"/>
      <c r="EG648" s="25"/>
      <c r="EH648" s="25"/>
      <c r="EI648" s="25"/>
      <c r="EJ648" s="25"/>
      <c r="EK648" s="25"/>
      <c r="EL648" s="25"/>
      <c r="EM648" s="25"/>
      <c r="EN648" s="25"/>
      <c r="EO648" s="25"/>
      <c r="EP648" s="25"/>
      <c r="EQ648" s="25"/>
      <c r="ER648" s="25"/>
      <c r="ES648" s="25"/>
      <c r="ET648" s="25"/>
      <c r="EU648" s="25"/>
      <c r="EV648" s="25"/>
      <c r="EW648" s="25"/>
      <c r="EX648" s="25"/>
      <c r="EY648" s="25"/>
      <c r="EZ648" s="25"/>
      <c r="FA648" s="25"/>
      <c r="FB648" s="25"/>
      <c r="FC648" s="25"/>
      <c r="FD648" s="25"/>
      <c r="FE648" s="25"/>
      <c r="FF648" s="25"/>
      <c r="FG648" s="25"/>
      <c r="FH648" s="25"/>
      <c r="FI648" s="25"/>
      <c r="FJ648" s="25"/>
      <c r="FK648" s="25"/>
      <c r="FL648" s="25"/>
      <c r="FM648" s="25"/>
      <c r="FN648" s="25"/>
      <c r="FO648" s="25"/>
      <c r="FP648" s="25"/>
      <c r="FQ648" s="25"/>
      <c r="FR648" s="25"/>
      <c r="FS648" s="25"/>
      <c r="FT648" s="25"/>
      <c r="FU648" s="25"/>
      <c r="FV648" s="25"/>
      <c r="FW648" s="25"/>
      <c r="FX648" s="25"/>
      <c r="FY648" s="25"/>
      <c r="FZ648" s="25"/>
      <c r="GA648" s="25"/>
      <c r="GB648" s="25"/>
      <c r="GC648" s="25"/>
      <c r="GD648" s="25"/>
      <c r="GE648" s="25"/>
      <c r="GF648" s="25"/>
      <c r="GG648" s="25"/>
      <c r="GH648" s="25"/>
      <c r="GI648" s="25"/>
      <c r="GJ648" s="25"/>
      <c r="GK648" s="25"/>
      <c r="GL648" s="25"/>
      <c r="GM648" s="25"/>
      <c r="GN648" s="25"/>
      <c r="GO648" s="25"/>
      <c r="GP648" s="25"/>
      <c r="GQ648" s="25"/>
      <c r="GR648" s="25"/>
      <c r="GS648" s="25"/>
      <c r="GT648" s="25"/>
      <c r="GU648" s="25"/>
      <c r="GV648" s="25"/>
      <c r="GW648" s="25"/>
      <c r="GX648" s="25"/>
      <c r="GY648" s="25"/>
      <c r="GZ648" s="25"/>
      <c r="HA648" s="25"/>
      <c r="HB648" s="25"/>
      <c r="HC648" s="25"/>
      <c r="HD648" s="25"/>
      <c r="HE648" s="25"/>
      <c r="HF648" s="25"/>
      <c r="HG648" s="25"/>
      <c r="HH648" s="25"/>
      <c r="HI648" s="25"/>
      <c r="HJ648" s="25"/>
      <c r="HK648" s="25"/>
      <c r="HL648" s="25"/>
      <c r="HM648" s="25"/>
      <c r="HN648" s="25"/>
      <c r="HO648" s="25"/>
      <c r="HP648" s="25"/>
      <c r="HQ648" s="25"/>
      <c r="HR648" s="25"/>
      <c r="HS648" s="25"/>
      <c r="HT648" s="25"/>
      <c r="HU648" s="25"/>
      <c r="HV648" s="25"/>
      <c r="HW648" s="25"/>
      <c r="HX648" s="25"/>
      <c r="HY648" s="25"/>
      <c r="HZ648" s="25"/>
      <c r="IA648" s="25"/>
      <c r="IB648" s="25"/>
      <c r="IC648" s="25"/>
      <c r="ID648" s="25"/>
      <c r="IE648" s="25"/>
      <c r="IF648" s="25"/>
      <c r="IG648" s="25"/>
      <c r="IH648" s="25"/>
      <c r="II648" s="25"/>
      <c r="IJ648" s="25"/>
      <c r="IK648" s="25"/>
      <c r="IL648" s="25"/>
      <c r="IM648" s="25"/>
      <c r="IN648" s="25"/>
      <c r="IO648" s="25"/>
      <c r="IP648" s="25"/>
      <c r="IQ648" s="25"/>
      <c r="IR648" s="25"/>
      <c r="IS648" s="25"/>
      <c r="IT648" s="25"/>
      <c r="IU648" s="25"/>
      <c r="IV648" s="25"/>
    </row>
    <row r="649" spans="1:256" s="11" customFormat="1" ht="51" x14ac:dyDescent="0.2">
      <c r="A649" s="202" t="s">
        <v>693</v>
      </c>
      <c r="B649" s="32" t="s">
        <v>97</v>
      </c>
      <c r="C649" s="200" t="s">
        <v>21</v>
      </c>
      <c r="D649" s="200" t="s">
        <v>0</v>
      </c>
      <c r="E649" s="170" t="s">
        <v>691</v>
      </c>
      <c r="F649" s="201"/>
      <c r="G649" s="203">
        <f t="shared" si="4"/>
        <v>54961</v>
      </c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  <c r="AY649" s="25"/>
      <c r="AZ649" s="25"/>
      <c r="BA649" s="25"/>
      <c r="BB649" s="25"/>
      <c r="BC649" s="25"/>
      <c r="BD649" s="25"/>
      <c r="BE649" s="25"/>
      <c r="BF649" s="25"/>
      <c r="BG649" s="25"/>
      <c r="BH649" s="25"/>
      <c r="BI649" s="25"/>
      <c r="BJ649" s="25"/>
      <c r="BK649" s="25"/>
      <c r="BL649" s="25"/>
      <c r="BM649" s="25"/>
      <c r="BN649" s="25"/>
      <c r="BO649" s="25"/>
      <c r="BP649" s="25"/>
      <c r="BQ649" s="25"/>
      <c r="BR649" s="25"/>
      <c r="BS649" s="25"/>
      <c r="BT649" s="25"/>
      <c r="BU649" s="25"/>
      <c r="BV649" s="25"/>
      <c r="BW649" s="25"/>
      <c r="BX649" s="25"/>
      <c r="BY649" s="25"/>
      <c r="BZ649" s="25"/>
      <c r="CA649" s="25"/>
      <c r="CB649" s="25"/>
      <c r="CC649" s="25"/>
      <c r="CD649" s="25"/>
      <c r="CE649" s="25"/>
      <c r="CF649" s="25"/>
      <c r="CG649" s="25"/>
      <c r="CH649" s="25"/>
      <c r="CI649" s="25"/>
      <c r="CJ649" s="25"/>
      <c r="CK649" s="25"/>
      <c r="CL649" s="25"/>
      <c r="CM649" s="25"/>
      <c r="CN649" s="25"/>
      <c r="CO649" s="25"/>
      <c r="CP649" s="25"/>
      <c r="CQ649" s="25"/>
      <c r="CR649" s="25"/>
      <c r="CS649" s="25"/>
      <c r="CT649" s="25"/>
      <c r="CU649" s="25"/>
      <c r="CV649" s="25"/>
      <c r="CW649" s="25"/>
      <c r="CX649" s="25"/>
      <c r="CY649" s="25"/>
      <c r="CZ649" s="25"/>
      <c r="DA649" s="25"/>
      <c r="DB649" s="25"/>
      <c r="DC649" s="25"/>
      <c r="DD649" s="25"/>
      <c r="DE649" s="25"/>
      <c r="DF649" s="25"/>
      <c r="DG649" s="25"/>
      <c r="DH649" s="25"/>
      <c r="DI649" s="25"/>
      <c r="DJ649" s="25"/>
      <c r="DK649" s="25"/>
      <c r="DL649" s="25"/>
      <c r="DM649" s="25"/>
      <c r="DN649" s="25"/>
      <c r="DO649" s="25"/>
      <c r="DP649" s="25"/>
      <c r="DQ649" s="25"/>
      <c r="DR649" s="25"/>
      <c r="DS649" s="25"/>
      <c r="DT649" s="25"/>
      <c r="DU649" s="25"/>
      <c r="DV649" s="25"/>
      <c r="DW649" s="25"/>
      <c r="DX649" s="25"/>
      <c r="DY649" s="25"/>
      <c r="DZ649" s="25"/>
      <c r="EA649" s="25"/>
      <c r="EB649" s="25"/>
      <c r="EC649" s="25"/>
      <c r="ED649" s="25"/>
      <c r="EE649" s="25"/>
      <c r="EF649" s="25"/>
      <c r="EG649" s="25"/>
      <c r="EH649" s="25"/>
      <c r="EI649" s="25"/>
      <c r="EJ649" s="25"/>
      <c r="EK649" s="25"/>
      <c r="EL649" s="25"/>
      <c r="EM649" s="25"/>
      <c r="EN649" s="25"/>
      <c r="EO649" s="25"/>
      <c r="EP649" s="25"/>
      <c r="EQ649" s="25"/>
      <c r="ER649" s="25"/>
      <c r="ES649" s="25"/>
      <c r="ET649" s="25"/>
      <c r="EU649" s="25"/>
      <c r="EV649" s="25"/>
      <c r="EW649" s="25"/>
      <c r="EX649" s="25"/>
      <c r="EY649" s="25"/>
      <c r="EZ649" s="25"/>
      <c r="FA649" s="25"/>
      <c r="FB649" s="25"/>
      <c r="FC649" s="25"/>
      <c r="FD649" s="25"/>
      <c r="FE649" s="25"/>
      <c r="FF649" s="25"/>
      <c r="FG649" s="25"/>
      <c r="FH649" s="25"/>
      <c r="FI649" s="25"/>
      <c r="FJ649" s="25"/>
      <c r="FK649" s="25"/>
      <c r="FL649" s="25"/>
      <c r="FM649" s="25"/>
      <c r="FN649" s="25"/>
      <c r="FO649" s="25"/>
      <c r="FP649" s="25"/>
      <c r="FQ649" s="25"/>
      <c r="FR649" s="25"/>
      <c r="FS649" s="25"/>
      <c r="FT649" s="25"/>
      <c r="FU649" s="25"/>
      <c r="FV649" s="25"/>
      <c r="FW649" s="25"/>
      <c r="FX649" s="25"/>
      <c r="FY649" s="25"/>
      <c r="FZ649" s="25"/>
      <c r="GA649" s="25"/>
      <c r="GB649" s="25"/>
      <c r="GC649" s="25"/>
      <c r="GD649" s="25"/>
      <c r="GE649" s="25"/>
      <c r="GF649" s="25"/>
      <c r="GG649" s="25"/>
      <c r="GH649" s="25"/>
      <c r="GI649" s="25"/>
      <c r="GJ649" s="25"/>
      <c r="GK649" s="25"/>
      <c r="GL649" s="25"/>
      <c r="GM649" s="25"/>
      <c r="GN649" s="25"/>
      <c r="GO649" s="25"/>
      <c r="GP649" s="25"/>
      <c r="GQ649" s="25"/>
      <c r="GR649" s="25"/>
      <c r="GS649" s="25"/>
      <c r="GT649" s="25"/>
      <c r="GU649" s="25"/>
      <c r="GV649" s="25"/>
      <c r="GW649" s="25"/>
      <c r="GX649" s="25"/>
      <c r="GY649" s="25"/>
      <c r="GZ649" s="25"/>
      <c r="HA649" s="25"/>
      <c r="HB649" s="25"/>
      <c r="HC649" s="25"/>
      <c r="HD649" s="25"/>
      <c r="HE649" s="25"/>
      <c r="HF649" s="25"/>
      <c r="HG649" s="25"/>
      <c r="HH649" s="25"/>
      <c r="HI649" s="25"/>
      <c r="HJ649" s="25"/>
      <c r="HK649" s="25"/>
      <c r="HL649" s="25"/>
      <c r="HM649" s="25"/>
      <c r="HN649" s="25"/>
      <c r="HO649" s="25"/>
      <c r="HP649" s="25"/>
      <c r="HQ649" s="25"/>
      <c r="HR649" s="25"/>
      <c r="HS649" s="25"/>
      <c r="HT649" s="25"/>
      <c r="HU649" s="25"/>
      <c r="HV649" s="25"/>
      <c r="HW649" s="25"/>
      <c r="HX649" s="25"/>
      <c r="HY649" s="25"/>
      <c r="HZ649" s="25"/>
      <c r="IA649" s="25"/>
      <c r="IB649" s="25"/>
      <c r="IC649" s="25"/>
      <c r="ID649" s="25"/>
      <c r="IE649" s="25"/>
      <c r="IF649" s="25"/>
      <c r="IG649" s="25"/>
      <c r="IH649" s="25"/>
      <c r="II649" s="25"/>
      <c r="IJ649" s="25"/>
      <c r="IK649" s="25"/>
      <c r="IL649" s="25"/>
      <c r="IM649" s="25"/>
      <c r="IN649" s="25"/>
      <c r="IO649" s="25"/>
      <c r="IP649" s="25"/>
      <c r="IQ649" s="25"/>
      <c r="IR649" s="25"/>
      <c r="IS649" s="25"/>
      <c r="IT649" s="25"/>
      <c r="IU649" s="25"/>
      <c r="IV649" s="25"/>
    </row>
    <row r="650" spans="1:256" s="11" customFormat="1" ht="38.25" x14ac:dyDescent="0.2">
      <c r="A650" s="187" t="s">
        <v>359</v>
      </c>
      <c r="B650" s="39" t="s">
        <v>97</v>
      </c>
      <c r="C650" s="200" t="s">
        <v>21</v>
      </c>
      <c r="D650" s="200" t="s">
        <v>0</v>
      </c>
      <c r="E650" s="170" t="s">
        <v>691</v>
      </c>
      <c r="F650" s="204">
        <v>200</v>
      </c>
      <c r="G650" s="203">
        <f t="shared" si="4"/>
        <v>54961</v>
      </c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  <c r="AY650" s="25"/>
      <c r="AZ650" s="25"/>
      <c r="BA650" s="25"/>
      <c r="BB650" s="25"/>
      <c r="BC650" s="25"/>
      <c r="BD650" s="25"/>
      <c r="BE650" s="25"/>
      <c r="BF650" s="25"/>
      <c r="BG650" s="25"/>
      <c r="BH650" s="25"/>
      <c r="BI650" s="25"/>
      <c r="BJ650" s="25"/>
      <c r="BK650" s="25"/>
      <c r="BL650" s="25"/>
      <c r="BM650" s="25"/>
      <c r="BN650" s="25"/>
      <c r="BO650" s="25"/>
      <c r="BP650" s="25"/>
      <c r="BQ650" s="25"/>
      <c r="BR650" s="25"/>
      <c r="BS650" s="25"/>
      <c r="BT650" s="25"/>
      <c r="BU650" s="25"/>
      <c r="BV650" s="25"/>
      <c r="BW650" s="25"/>
      <c r="BX650" s="25"/>
      <c r="BY650" s="25"/>
      <c r="BZ650" s="25"/>
      <c r="CA650" s="25"/>
      <c r="CB650" s="25"/>
      <c r="CC650" s="25"/>
      <c r="CD650" s="25"/>
      <c r="CE650" s="25"/>
      <c r="CF650" s="25"/>
      <c r="CG650" s="25"/>
      <c r="CH650" s="25"/>
      <c r="CI650" s="25"/>
      <c r="CJ650" s="25"/>
      <c r="CK650" s="25"/>
      <c r="CL650" s="25"/>
      <c r="CM650" s="25"/>
      <c r="CN650" s="25"/>
      <c r="CO650" s="25"/>
      <c r="CP650" s="25"/>
      <c r="CQ650" s="25"/>
      <c r="CR650" s="25"/>
      <c r="CS650" s="25"/>
      <c r="CT650" s="25"/>
      <c r="CU650" s="25"/>
      <c r="CV650" s="25"/>
      <c r="CW650" s="25"/>
      <c r="CX650" s="25"/>
      <c r="CY650" s="25"/>
      <c r="CZ650" s="25"/>
      <c r="DA650" s="25"/>
      <c r="DB650" s="25"/>
      <c r="DC650" s="25"/>
      <c r="DD650" s="25"/>
      <c r="DE650" s="25"/>
      <c r="DF650" s="25"/>
      <c r="DG650" s="25"/>
      <c r="DH650" s="25"/>
      <c r="DI650" s="25"/>
      <c r="DJ650" s="25"/>
      <c r="DK650" s="25"/>
      <c r="DL650" s="25"/>
      <c r="DM650" s="25"/>
      <c r="DN650" s="25"/>
      <c r="DO650" s="25"/>
      <c r="DP650" s="25"/>
      <c r="DQ650" s="25"/>
      <c r="DR650" s="25"/>
      <c r="DS650" s="25"/>
      <c r="DT650" s="25"/>
      <c r="DU650" s="25"/>
      <c r="DV650" s="25"/>
      <c r="DW650" s="25"/>
      <c r="DX650" s="25"/>
      <c r="DY650" s="25"/>
      <c r="DZ650" s="25"/>
      <c r="EA650" s="25"/>
      <c r="EB650" s="25"/>
      <c r="EC650" s="25"/>
      <c r="ED650" s="25"/>
      <c r="EE650" s="25"/>
      <c r="EF650" s="25"/>
      <c r="EG650" s="25"/>
      <c r="EH650" s="25"/>
      <c r="EI650" s="25"/>
      <c r="EJ650" s="25"/>
      <c r="EK650" s="25"/>
      <c r="EL650" s="25"/>
      <c r="EM650" s="25"/>
      <c r="EN650" s="25"/>
      <c r="EO650" s="25"/>
      <c r="EP650" s="25"/>
      <c r="EQ650" s="25"/>
      <c r="ER650" s="25"/>
      <c r="ES650" s="25"/>
      <c r="ET650" s="25"/>
      <c r="EU650" s="25"/>
      <c r="EV650" s="25"/>
      <c r="EW650" s="25"/>
      <c r="EX650" s="25"/>
      <c r="EY650" s="25"/>
      <c r="EZ650" s="25"/>
      <c r="FA650" s="25"/>
      <c r="FB650" s="25"/>
      <c r="FC650" s="25"/>
      <c r="FD650" s="25"/>
      <c r="FE650" s="25"/>
      <c r="FF650" s="25"/>
      <c r="FG650" s="25"/>
      <c r="FH650" s="25"/>
      <c r="FI650" s="25"/>
      <c r="FJ650" s="25"/>
      <c r="FK650" s="25"/>
      <c r="FL650" s="25"/>
      <c r="FM650" s="25"/>
      <c r="FN650" s="25"/>
      <c r="FO650" s="25"/>
      <c r="FP650" s="25"/>
      <c r="FQ650" s="25"/>
      <c r="FR650" s="25"/>
      <c r="FS650" s="25"/>
      <c r="FT650" s="25"/>
      <c r="FU650" s="25"/>
      <c r="FV650" s="25"/>
      <c r="FW650" s="25"/>
      <c r="FX650" s="25"/>
      <c r="FY650" s="25"/>
      <c r="FZ650" s="25"/>
      <c r="GA650" s="25"/>
      <c r="GB650" s="25"/>
      <c r="GC650" s="25"/>
      <c r="GD650" s="25"/>
      <c r="GE650" s="25"/>
      <c r="GF650" s="25"/>
      <c r="GG650" s="25"/>
      <c r="GH650" s="25"/>
      <c r="GI650" s="25"/>
      <c r="GJ650" s="25"/>
      <c r="GK650" s="25"/>
      <c r="GL650" s="25"/>
      <c r="GM650" s="25"/>
      <c r="GN650" s="25"/>
      <c r="GO650" s="25"/>
      <c r="GP650" s="25"/>
      <c r="GQ650" s="25"/>
      <c r="GR650" s="25"/>
      <c r="GS650" s="25"/>
      <c r="GT650" s="25"/>
      <c r="GU650" s="25"/>
      <c r="GV650" s="25"/>
      <c r="GW650" s="25"/>
      <c r="GX650" s="25"/>
      <c r="GY650" s="25"/>
      <c r="GZ650" s="25"/>
      <c r="HA650" s="25"/>
      <c r="HB650" s="25"/>
      <c r="HC650" s="25"/>
      <c r="HD650" s="25"/>
      <c r="HE650" s="25"/>
      <c r="HF650" s="25"/>
      <c r="HG650" s="25"/>
      <c r="HH650" s="25"/>
      <c r="HI650" s="25"/>
      <c r="HJ650" s="25"/>
      <c r="HK650" s="25"/>
      <c r="HL650" s="25"/>
      <c r="HM650" s="25"/>
      <c r="HN650" s="25"/>
      <c r="HO650" s="25"/>
      <c r="HP650" s="25"/>
      <c r="HQ650" s="25"/>
      <c r="HR650" s="25"/>
      <c r="HS650" s="25"/>
      <c r="HT650" s="25"/>
      <c r="HU650" s="25"/>
      <c r="HV650" s="25"/>
      <c r="HW650" s="25"/>
      <c r="HX650" s="25"/>
      <c r="HY650" s="25"/>
      <c r="HZ650" s="25"/>
      <c r="IA650" s="25"/>
      <c r="IB650" s="25"/>
      <c r="IC650" s="25"/>
      <c r="ID650" s="25"/>
      <c r="IE650" s="25"/>
      <c r="IF650" s="25"/>
      <c r="IG650" s="25"/>
      <c r="IH650" s="25"/>
      <c r="II650" s="25"/>
      <c r="IJ650" s="25"/>
      <c r="IK650" s="25"/>
      <c r="IL650" s="25"/>
      <c r="IM650" s="25"/>
      <c r="IN650" s="25"/>
      <c r="IO650" s="25"/>
      <c r="IP650" s="25"/>
      <c r="IQ650" s="25"/>
      <c r="IR650" s="25"/>
      <c r="IS650" s="25"/>
      <c r="IT650" s="25"/>
      <c r="IU650" s="25"/>
      <c r="IV650" s="25"/>
    </row>
    <row r="651" spans="1:256" s="11" customFormat="1" ht="38.25" x14ac:dyDescent="0.2">
      <c r="A651" s="187" t="s">
        <v>360</v>
      </c>
      <c r="B651" s="32" t="s">
        <v>97</v>
      </c>
      <c r="C651" s="200" t="s">
        <v>21</v>
      </c>
      <c r="D651" s="200" t="s">
        <v>0</v>
      </c>
      <c r="E651" s="170" t="s">
        <v>691</v>
      </c>
      <c r="F651" s="189">
        <v>240</v>
      </c>
      <c r="G651" s="203">
        <f>35423+14291+418+4829</f>
        <v>54961</v>
      </c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  <c r="AY651" s="25"/>
      <c r="AZ651" s="25"/>
      <c r="BA651" s="25"/>
      <c r="BB651" s="25"/>
      <c r="BC651" s="25"/>
      <c r="BD651" s="25"/>
      <c r="BE651" s="25"/>
      <c r="BF651" s="25"/>
      <c r="BG651" s="25"/>
      <c r="BH651" s="25"/>
      <c r="BI651" s="25"/>
      <c r="BJ651" s="25"/>
      <c r="BK651" s="25"/>
      <c r="BL651" s="25"/>
      <c r="BM651" s="25"/>
      <c r="BN651" s="25"/>
      <c r="BO651" s="25"/>
      <c r="BP651" s="25"/>
      <c r="BQ651" s="25"/>
      <c r="BR651" s="25"/>
      <c r="BS651" s="25"/>
      <c r="BT651" s="25"/>
      <c r="BU651" s="25"/>
      <c r="BV651" s="25"/>
      <c r="BW651" s="25"/>
      <c r="BX651" s="25"/>
      <c r="BY651" s="25"/>
      <c r="BZ651" s="25"/>
      <c r="CA651" s="25"/>
      <c r="CB651" s="25"/>
      <c r="CC651" s="25"/>
      <c r="CD651" s="25"/>
      <c r="CE651" s="25"/>
      <c r="CF651" s="25"/>
      <c r="CG651" s="25"/>
      <c r="CH651" s="25"/>
      <c r="CI651" s="25"/>
      <c r="CJ651" s="25"/>
      <c r="CK651" s="25"/>
      <c r="CL651" s="25"/>
      <c r="CM651" s="25"/>
      <c r="CN651" s="25"/>
      <c r="CO651" s="25"/>
      <c r="CP651" s="25"/>
      <c r="CQ651" s="25"/>
      <c r="CR651" s="25"/>
      <c r="CS651" s="25"/>
      <c r="CT651" s="25"/>
      <c r="CU651" s="25"/>
      <c r="CV651" s="25"/>
      <c r="CW651" s="25"/>
      <c r="CX651" s="25"/>
      <c r="CY651" s="25"/>
      <c r="CZ651" s="25"/>
      <c r="DA651" s="25"/>
      <c r="DB651" s="25"/>
      <c r="DC651" s="25"/>
      <c r="DD651" s="25"/>
      <c r="DE651" s="25"/>
      <c r="DF651" s="25"/>
      <c r="DG651" s="25"/>
      <c r="DH651" s="25"/>
      <c r="DI651" s="25"/>
      <c r="DJ651" s="25"/>
      <c r="DK651" s="25"/>
      <c r="DL651" s="25"/>
      <c r="DM651" s="25"/>
      <c r="DN651" s="25"/>
      <c r="DO651" s="25"/>
      <c r="DP651" s="25"/>
      <c r="DQ651" s="25"/>
      <c r="DR651" s="25"/>
      <c r="DS651" s="25"/>
      <c r="DT651" s="25"/>
      <c r="DU651" s="25"/>
      <c r="DV651" s="25"/>
      <c r="DW651" s="25"/>
      <c r="DX651" s="25"/>
      <c r="DY651" s="25"/>
      <c r="DZ651" s="25"/>
      <c r="EA651" s="25"/>
      <c r="EB651" s="25"/>
      <c r="EC651" s="25"/>
      <c r="ED651" s="25"/>
      <c r="EE651" s="25"/>
      <c r="EF651" s="25"/>
      <c r="EG651" s="25"/>
      <c r="EH651" s="25"/>
      <c r="EI651" s="25"/>
      <c r="EJ651" s="25"/>
      <c r="EK651" s="25"/>
      <c r="EL651" s="25"/>
      <c r="EM651" s="25"/>
      <c r="EN651" s="25"/>
      <c r="EO651" s="25"/>
      <c r="EP651" s="25"/>
      <c r="EQ651" s="25"/>
      <c r="ER651" s="25"/>
      <c r="ES651" s="25"/>
      <c r="ET651" s="25"/>
      <c r="EU651" s="25"/>
      <c r="EV651" s="25"/>
      <c r="EW651" s="25"/>
      <c r="EX651" s="25"/>
      <c r="EY651" s="25"/>
      <c r="EZ651" s="25"/>
      <c r="FA651" s="25"/>
      <c r="FB651" s="25"/>
      <c r="FC651" s="25"/>
      <c r="FD651" s="25"/>
      <c r="FE651" s="25"/>
      <c r="FF651" s="25"/>
      <c r="FG651" s="25"/>
      <c r="FH651" s="25"/>
      <c r="FI651" s="25"/>
      <c r="FJ651" s="25"/>
      <c r="FK651" s="25"/>
      <c r="FL651" s="25"/>
      <c r="FM651" s="25"/>
      <c r="FN651" s="25"/>
      <c r="FO651" s="25"/>
      <c r="FP651" s="25"/>
      <c r="FQ651" s="25"/>
      <c r="FR651" s="25"/>
      <c r="FS651" s="25"/>
      <c r="FT651" s="25"/>
      <c r="FU651" s="25"/>
      <c r="FV651" s="25"/>
      <c r="FW651" s="25"/>
      <c r="FX651" s="25"/>
      <c r="FY651" s="25"/>
      <c r="FZ651" s="25"/>
      <c r="GA651" s="25"/>
      <c r="GB651" s="25"/>
      <c r="GC651" s="25"/>
      <c r="GD651" s="25"/>
      <c r="GE651" s="25"/>
      <c r="GF651" s="25"/>
      <c r="GG651" s="25"/>
      <c r="GH651" s="25"/>
      <c r="GI651" s="25"/>
      <c r="GJ651" s="25"/>
      <c r="GK651" s="25"/>
      <c r="GL651" s="25"/>
      <c r="GM651" s="25"/>
      <c r="GN651" s="25"/>
      <c r="GO651" s="25"/>
      <c r="GP651" s="25"/>
      <c r="GQ651" s="25"/>
      <c r="GR651" s="25"/>
      <c r="GS651" s="25"/>
      <c r="GT651" s="25"/>
      <c r="GU651" s="25"/>
      <c r="GV651" s="25"/>
      <c r="GW651" s="25"/>
      <c r="GX651" s="25"/>
      <c r="GY651" s="25"/>
      <c r="GZ651" s="25"/>
      <c r="HA651" s="25"/>
      <c r="HB651" s="25"/>
      <c r="HC651" s="25"/>
      <c r="HD651" s="25"/>
      <c r="HE651" s="25"/>
      <c r="HF651" s="25"/>
      <c r="HG651" s="25"/>
      <c r="HH651" s="25"/>
      <c r="HI651" s="25"/>
      <c r="HJ651" s="25"/>
      <c r="HK651" s="25"/>
      <c r="HL651" s="25"/>
      <c r="HM651" s="25"/>
      <c r="HN651" s="25"/>
      <c r="HO651" s="25"/>
      <c r="HP651" s="25"/>
      <c r="HQ651" s="25"/>
      <c r="HR651" s="25"/>
      <c r="HS651" s="25"/>
      <c r="HT651" s="25"/>
      <c r="HU651" s="25"/>
      <c r="HV651" s="25"/>
      <c r="HW651" s="25"/>
      <c r="HX651" s="25"/>
      <c r="HY651" s="25"/>
      <c r="HZ651" s="25"/>
      <c r="IA651" s="25"/>
      <c r="IB651" s="25"/>
      <c r="IC651" s="25"/>
      <c r="ID651" s="25"/>
      <c r="IE651" s="25"/>
      <c r="IF651" s="25"/>
      <c r="IG651" s="25"/>
      <c r="IH651" s="25"/>
      <c r="II651" s="25"/>
      <c r="IJ651" s="25"/>
      <c r="IK651" s="25"/>
      <c r="IL651" s="25"/>
      <c r="IM651" s="25"/>
      <c r="IN651" s="25"/>
      <c r="IO651" s="25"/>
      <c r="IP651" s="25"/>
      <c r="IQ651" s="25"/>
      <c r="IR651" s="25"/>
      <c r="IS651" s="25"/>
      <c r="IT651" s="25"/>
      <c r="IU651" s="25"/>
      <c r="IV651" s="25"/>
    </row>
    <row r="652" spans="1:256" x14ac:dyDescent="0.2">
      <c r="A652" s="205" t="s">
        <v>49</v>
      </c>
      <c r="B652" s="80" t="s">
        <v>97</v>
      </c>
      <c r="C652" s="200" t="s">
        <v>36</v>
      </c>
      <c r="D652" s="200" t="s">
        <v>17</v>
      </c>
      <c r="E652" s="170"/>
      <c r="F652" s="206"/>
      <c r="G652" s="207">
        <f>G653</f>
        <v>148198</v>
      </c>
    </row>
    <row r="653" spans="1:256" ht="15.75" customHeight="1" x14ac:dyDescent="0.2">
      <c r="A653" s="108" t="s">
        <v>38</v>
      </c>
      <c r="B653" s="32" t="s">
        <v>97</v>
      </c>
      <c r="C653" s="69" t="s">
        <v>36</v>
      </c>
      <c r="D653" s="69" t="s">
        <v>12</v>
      </c>
      <c r="E653" s="32"/>
      <c r="F653" s="69"/>
      <c r="G653" s="103">
        <f>G654+G667</f>
        <v>148198</v>
      </c>
    </row>
    <row r="654" spans="1:256" ht="42" customHeight="1" x14ac:dyDescent="0.2">
      <c r="A654" s="118" t="s">
        <v>716</v>
      </c>
      <c r="B654" s="32" t="s">
        <v>97</v>
      </c>
      <c r="C654" s="33" t="s">
        <v>36</v>
      </c>
      <c r="D654" s="33" t="s">
        <v>12</v>
      </c>
      <c r="E654" s="33" t="s">
        <v>265</v>
      </c>
      <c r="F654" s="33"/>
      <c r="G654" s="63">
        <f>G655+G659+G663</f>
        <v>94752</v>
      </c>
    </row>
    <row r="655" spans="1:256" ht="44.45" customHeight="1" x14ac:dyDescent="0.2">
      <c r="A655" s="62" t="s">
        <v>337</v>
      </c>
      <c r="B655" s="32" t="s">
        <v>97</v>
      </c>
      <c r="C655" s="33" t="s">
        <v>36</v>
      </c>
      <c r="D655" s="33" t="s">
        <v>12</v>
      </c>
      <c r="E655" s="33" t="s">
        <v>299</v>
      </c>
      <c r="F655" s="33"/>
      <c r="G655" s="63">
        <f>G656</f>
        <v>61449</v>
      </c>
    </row>
    <row r="656" spans="1:256" ht="38.25" x14ac:dyDescent="0.2">
      <c r="A656" s="62" t="s">
        <v>435</v>
      </c>
      <c r="B656" s="32" t="s">
        <v>97</v>
      </c>
      <c r="C656" s="33" t="s">
        <v>36</v>
      </c>
      <c r="D656" s="33" t="s">
        <v>12</v>
      </c>
      <c r="E656" s="33" t="s">
        <v>300</v>
      </c>
      <c r="F656" s="33"/>
      <c r="G656" s="63">
        <f>G657</f>
        <v>61449</v>
      </c>
    </row>
    <row r="657" spans="1:7" ht="19.899999999999999" customHeight="1" x14ac:dyDescent="0.2">
      <c r="A657" s="105" t="s">
        <v>67</v>
      </c>
      <c r="B657" s="32" t="s">
        <v>97</v>
      </c>
      <c r="C657" s="33" t="s">
        <v>36</v>
      </c>
      <c r="D657" s="33" t="s">
        <v>12</v>
      </c>
      <c r="E657" s="33" t="s">
        <v>300</v>
      </c>
      <c r="F657" s="33">
        <v>800</v>
      </c>
      <c r="G657" s="63">
        <f>G658</f>
        <v>61449</v>
      </c>
    </row>
    <row r="658" spans="1:7" ht="69" customHeight="1" x14ac:dyDescent="0.2">
      <c r="A658" s="208" t="s">
        <v>389</v>
      </c>
      <c r="B658" s="32" t="s">
        <v>97</v>
      </c>
      <c r="C658" s="33" t="s">
        <v>36</v>
      </c>
      <c r="D658" s="33" t="s">
        <v>12</v>
      </c>
      <c r="E658" s="33" t="s">
        <v>300</v>
      </c>
      <c r="F658" s="33">
        <v>810</v>
      </c>
      <c r="G658" s="63">
        <v>61449</v>
      </c>
    </row>
    <row r="659" spans="1:7" ht="55.9" customHeight="1" x14ac:dyDescent="0.2">
      <c r="A659" s="209" t="s">
        <v>471</v>
      </c>
      <c r="B659" s="32" t="s">
        <v>97</v>
      </c>
      <c r="C659" s="33">
        <v>10</v>
      </c>
      <c r="D659" s="33" t="s">
        <v>12</v>
      </c>
      <c r="E659" s="33" t="s">
        <v>301</v>
      </c>
      <c r="F659" s="33"/>
      <c r="G659" s="63">
        <f>G660</f>
        <v>33209</v>
      </c>
    </row>
    <row r="660" spans="1:7" ht="44.45" customHeight="1" x14ac:dyDescent="0.2">
      <c r="A660" s="62" t="s">
        <v>436</v>
      </c>
      <c r="B660" s="32" t="s">
        <v>97</v>
      </c>
      <c r="C660" s="33" t="s">
        <v>36</v>
      </c>
      <c r="D660" s="33" t="s">
        <v>12</v>
      </c>
      <c r="E660" s="33" t="s">
        <v>302</v>
      </c>
      <c r="F660" s="33"/>
      <c r="G660" s="63">
        <f>G661</f>
        <v>33209</v>
      </c>
    </row>
    <row r="661" spans="1:7" ht="24.6" customHeight="1" x14ac:dyDescent="0.2">
      <c r="A661" s="105" t="s">
        <v>67</v>
      </c>
      <c r="B661" s="32" t="s">
        <v>97</v>
      </c>
      <c r="C661" s="33" t="s">
        <v>36</v>
      </c>
      <c r="D661" s="33" t="s">
        <v>12</v>
      </c>
      <c r="E661" s="33" t="s">
        <v>302</v>
      </c>
      <c r="F661" s="33">
        <v>800</v>
      </c>
      <c r="G661" s="63">
        <f>G662</f>
        <v>33209</v>
      </c>
    </row>
    <row r="662" spans="1:7" ht="66.75" customHeight="1" x14ac:dyDescent="0.2">
      <c r="A662" s="208" t="s">
        <v>389</v>
      </c>
      <c r="B662" s="32" t="s">
        <v>97</v>
      </c>
      <c r="C662" s="33" t="s">
        <v>36</v>
      </c>
      <c r="D662" s="33" t="s">
        <v>12</v>
      </c>
      <c r="E662" s="33" t="s">
        <v>302</v>
      </c>
      <c r="F662" s="33">
        <v>810</v>
      </c>
      <c r="G662" s="63">
        <v>33209</v>
      </c>
    </row>
    <row r="663" spans="1:7" ht="46.15" customHeight="1" x14ac:dyDescent="0.2">
      <c r="A663" s="210" t="s">
        <v>410</v>
      </c>
      <c r="B663" s="32" t="s">
        <v>97</v>
      </c>
      <c r="C663" s="85" t="s">
        <v>36</v>
      </c>
      <c r="D663" s="85" t="s">
        <v>12</v>
      </c>
      <c r="E663" s="33" t="s">
        <v>411</v>
      </c>
      <c r="F663" s="33"/>
      <c r="G663" s="63">
        <f>G665</f>
        <v>94</v>
      </c>
    </row>
    <row r="664" spans="1:7" ht="42.6" customHeight="1" x14ac:dyDescent="0.2">
      <c r="A664" s="211" t="s">
        <v>602</v>
      </c>
      <c r="B664" s="32" t="s">
        <v>97</v>
      </c>
      <c r="C664" s="85" t="s">
        <v>36</v>
      </c>
      <c r="D664" s="85" t="s">
        <v>12</v>
      </c>
      <c r="E664" s="33" t="s">
        <v>412</v>
      </c>
      <c r="F664" s="33"/>
      <c r="G664" s="63">
        <f>G665</f>
        <v>94</v>
      </c>
    </row>
    <row r="665" spans="1:7" ht="48.6" customHeight="1" x14ac:dyDescent="0.2">
      <c r="A665" s="54" t="s">
        <v>359</v>
      </c>
      <c r="B665" s="32" t="s">
        <v>97</v>
      </c>
      <c r="C665" s="85" t="s">
        <v>36</v>
      </c>
      <c r="D665" s="85" t="s">
        <v>12</v>
      </c>
      <c r="E665" s="33" t="s">
        <v>412</v>
      </c>
      <c r="F665" s="33">
        <v>200</v>
      </c>
      <c r="G665" s="63">
        <f>G666</f>
        <v>94</v>
      </c>
    </row>
    <row r="666" spans="1:7" ht="46.15" customHeight="1" x14ac:dyDescent="0.2">
      <c r="A666" s="31" t="s">
        <v>360</v>
      </c>
      <c r="B666" s="32" t="s">
        <v>97</v>
      </c>
      <c r="C666" s="85" t="s">
        <v>36</v>
      </c>
      <c r="D666" s="85" t="s">
        <v>12</v>
      </c>
      <c r="E666" s="33" t="s">
        <v>412</v>
      </c>
      <c r="F666" s="33">
        <v>240</v>
      </c>
      <c r="G666" s="63">
        <v>94</v>
      </c>
    </row>
    <row r="667" spans="1:7" ht="72.599999999999994" customHeight="1" x14ac:dyDescent="0.2">
      <c r="A667" s="127" t="s">
        <v>705</v>
      </c>
      <c r="B667" s="32" t="s">
        <v>97</v>
      </c>
      <c r="C667" s="33" t="s">
        <v>36</v>
      </c>
      <c r="D667" s="33" t="s">
        <v>12</v>
      </c>
      <c r="E667" s="33" t="s">
        <v>262</v>
      </c>
      <c r="F667" s="33"/>
      <c r="G667" s="63">
        <f>G672+G678+G684+G688+G692</f>
        <v>53446</v>
      </c>
    </row>
    <row r="668" spans="1:7" ht="53.25" hidden="1" customHeight="1" x14ac:dyDescent="0.2">
      <c r="A668" s="100"/>
      <c r="B668" s="100"/>
      <c r="C668" s="100"/>
      <c r="D668" s="100"/>
      <c r="E668" s="100"/>
      <c r="F668" s="169"/>
      <c r="G668" s="100"/>
    </row>
    <row r="669" spans="1:7" hidden="1" x14ac:dyDescent="0.2">
      <c r="A669" s="100"/>
      <c r="B669" s="100"/>
      <c r="C669" s="100"/>
      <c r="D669" s="100"/>
      <c r="E669" s="100"/>
      <c r="F669" s="169"/>
      <c r="G669" s="100"/>
    </row>
    <row r="670" spans="1:7" ht="27.75" hidden="1" customHeight="1" x14ac:dyDescent="0.2">
      <c r="A670" s="100"/>
      <c r="B670" s="100"/>
      <c r="C670" s="100"/>
      <c r="D670" s="100"/>
      <c r="E670" s="100"/>
      <c r="F670" s="169"/>
      <c r="G670" s="100"/>
    </row>
    <row r="671" spans="1:7" ht="9" hidden="1" customHeight="1" x14ac:dyDescent="0.2">
      <c r="A671" s="100"/>
      <c r="B671" s="100"/>
      <c r="C671" s="100"/>
      <c r="D671" s="100"/>
      <c r="E671" s="100"/>
      <c r="F671" s="169"/>
      <c r="G671" s="100"/>
    </row>
    <row r="672" spans="1:7" ht="55.9" customHeight="1" x14ac:dyDescent="0.2">
      <c r="A672" s="62" t="s">
        <v>470</v>
      </c>
      <c r="B672" s="32" t="s">
        <v>97</v>
      </c>
      <c r="C672" s="33" t="s">
        <v>36</v>
      </c>
      <c r="D672" s="33" t="s">
        <v>12</v>
      </c>
      <c r="E672" s="33" t="s">
        <v>303</v>
      </c>
      <c r="F672" s="33"/>
      <c r="G672" s="63">
        <f>G673</f>
        <v>2166</v>
      </c>
    </row>
    <row r="673" spans="1:7" ht="38.25" x14ac:dyDescent="0.2">
      <c r="A673" s="62" t="s">
        <v>437</v>
      </c>
      <c r="B673" s="32" t="s">
        <v>97</v>
      </c>
      <c r="C673" s="33" t="s">
        <v>36</v>
      </c>
      <c r="D673" s="33" t="s">
        <v>12</v>
      </c>
      <c r="E673" s="33" t="s">
        <v>304</v>
      </c>
      <c r="F673" s="33"/>
      <c r="G673" s="63">
        <f>G674+G676</f>
        <v>2166</v>
      </c>
    </row>
    <row r="674" spans="1:7" ht="89.25" x14ac:dyDescent="0.2">
      <c r="A674" s="105" t="s">
        <v>96</v>
      </c>
      <c r="B674" s="32" t="s">
        <v>97</v>
      </c>
      <c r="C674" s="33" t="s">
        <v>36</v>
      </c>
      <c r="D674" s="33" t="s">
        <v>12</v>
      </c>
      <c r="E674" s="33" t="s">
        <v>304</v>
      </c>
      <c r="F674" s="33">
        <v>100</v>
      </c>
      <c r="G674" s="63">
        <f>G675</f>
        <v>1166</v>
      </c>
    </row>
    <row r="675" spans="1:7" ht="31.15" customHeight="1" x14ac:dyDescent="0.2">
      <c r="A675" s="105" t="s">
        <v>264</v>
      </c>
      <c r="B675" s="32" t="s">
        <v>97</v>
      </c>
      <c r="C675" s="33" t="s">
        <v>36</v>
      </c>
      <c r="D675" s="33" t="s">
        <v>12</v>
      </c>
      <c r="E675" s="33" t="s">
        <v>304</v>
      </c>
      <c r="F675" s="33">
        <v>110</v>
      </c>
      <c r="G675" s="63">
        <v>1166</v>
      </c>
    </row>
    <row r="676" spans="1:7" ht="38.25" x14ac:dyDescent="0.2">
      <c r="A676" s="31" t="s">
        <v>359</v>
      </c>
      <c r="B676" s="32" t="s">
        <v>97</v>
      </c>
      <c r="C676" s="33" t="s">
        <v>36</v>
      </c>
      <c r="D676" s="33" t="s">
        <v>12</v>
      </c>
      <c r="E676" s="33" t="s">
        <v>304</v>
      </c>
      <c r="F676" s="33">
        <v>200</v>
      </c>
      <c r="G676" s="63">
        <f>G677</f>
        <v>1000</v>
      </c>
    </row>
    <row r="677" spans="1:7" ht="38.25" x14ac:dyDescent="0.2">
      <c r="A677" s="31" t="s">
        <v>360</v>
      </c>
      <c r="B677" s="32" t="s">
        <v>97</v>
      </c>
      <c r="C677" s="33" t="s">
        <v>36</v>
      </c>
      <c r="D677" s="33" t="s">
        <v>12</v>
      </c>
      <c r="E677" s="33" t="s">
        <v>304</v>
      </c>
      <c r="F677" s="33">
        <v>240</v>
      </c>
      <c r="G677" s="63">
        <v>1000</v>
      </c>
    </row>
    <row r="678" spans="1:7" ht="41.45" customHeight="1" x14ac:dyDescent="0.2">
      <c r="A678" s="118" t="s">
        <v>447</v>
      </c>
      <c r="B678" s="32" t="s">
        <v>97</v>
      </c>
      <c r="C678" s="33" t="s">
        <v>36</v>
      </c>
      <c r="D678" s="33" t="s">
        <v>12</v>
      </c>
      <c r="E678" s="33" t="s">
        <v>305</v>
      </c>
      <c r="F678" s="33"/>
      <c r="G678" s="63">
        <f>G679</f>
        <v>49920</v>
      </c>
    </row>
    <row r="679" spans="1:7" ht="38.25" x14ac:dyDescent="0.2">
      <c r="A679" s="62" t="s">
        <v>437</v>
      </c>
      <c r="B679" s="32" t="s">
        <v>97</v>
      </c>
      <c r="C679" s="33" t="s">
        <v>36</v>
      </c>
      <c r="D679" s="33" t="s">
        <v>12</v>
      </c>
      <c r="E679" s="33" t="s">
        <v>306</v>
      </c>
      <c r="F679" s="33"/>
      <c r="G679" s="63">
        <f>G680+G682</f>
        <v>49920</v>
      </c>
    </row>
    <row r="680" spans="1:7" ht="38.25" x14ac:dyDescent="0.2">
      <c r="A680" s="31" t="s">
        <v>359</v>
      </c>
      <c r="B680" s="32" t="s">
        <v>97</v>
      </c>
      <c r="C680" s="33" t="s">
        <v>36</v>
      </c>
      <c r="D680" s="33" t="s">
        <v>12</v>
      </c>
      <c r="E680" s="33" t="s">
        <v>306</v>
      </c>
      <c r="F680" s="33">
        <v>200</v>
      </c>
      <c r="G680" s="63">
        <f>G681</f>
        <v>800</v>
      </c>
    </row>
    <row r="681" spans="1:7" ht="43.9" customHeight="1" x14ac:dyDescent="0.2">
      <c r="A681" s="31" t="s">
        <v>360</v>
      </c>
      <c r="B681" s="32" t="s">
        <v>97</v>
      </c>
      <c r="C681" s="33" t="s">
        <v>36</v>
      </c>
      <c r="D681" s="33" t="s">
        <v>12</v>
      </c>
      <c r="E681" s="33" t="s">
        <v>306</v>
      </c>
      <c r="F681" s="33">
        <v>240</v>
      </c>
      <c r="G681" s="63">
        <v>800</v>
      </c>
    </row>
    <row r="682" spans="1:7" ht="25.5" x14ac:dyDescent="0.2">
      <c r="A682" s="105" t="s">
        <v>84</v>
      </c>
      <c r="B682" s="32" t="s">
        <v>97</v>
      </c>
      <c r="C682" s="33" t="s">
        <v>36</v>
      </c>
      <c r="D682" s="33" t="s">
        <v>12</v>
      </c>
      <c r="E682" s="33" t="s">
        <v>306</v>
      </c>
      <c r="F682" s="33">
        <v>300</v>
      </c>
      <c r="G682" s="63">
        <f>G683</f>
        <v>49120</v>
      </c>
    </row>
    <row r="683" spans="1:7" ht="46.15" customHeight="1" x14ac:dyDescent="0.2">
      <c r="A683" s="105" t="s">
        <v>638</v>
      </c>
      <c r="B683" s="32" t="s">
        <v>97</v>
      </c>
      <c r="C683" s="33" t="s">
        <v>36</v>
      </c>
      <c r="D683" s="33" t="s">
        <v>12</v>
      </c>
      <c r="E683" s="33" t="s">
        <v>306</v>
      </c>
      <c r="F683" s="33">
        <v>320</v>
      </c>
      <c r="G683" s="63">
        <v>49120</v>
      </c>
    </row>
    <row r="684" spans="1:7" ht="58.9" customHeight="1" x14ac:dyDescent="0.2">
      <c r="A684" s="62" t="s">
        <v>338</v>
      </c>
      <c r="B684" s="32" t="s">
        <v>97</v>
      </c>
      <c r="C684" s="33">
        <v>10</v>
      </c>
      <c r="D684" s="33" t="s">
        <v>12</v>
      </c>
      <c r="E684" s="33" t="s">
        <v>307</v>
      </c>
      <c r="F684" s="33"/>
      <c r="G684" s="63">
        <f>G685</f>
        <v>1000</v>
      </c>
    </row>
    <row r="685" spans="1:7" ht="25.5" x14ac:dyDescent="0.2">
      <c r="A685" s="62" t="s">
        <v>403</v>
      </c>
      <c r="B685" s="32" t="s">
        <v>97</v>
      </c>
      <c r="C685" s="33" t="s">
        <v>36</v>
      </c>
      <c r="D685" s="33" t="s">
        <v>12</v>
      </c>
      <c r="E685" s="33" t="s">
        <v>308</v>
      </c>
      <c r="F685" s="33"/>
      <c r="G685" s="63">
        <f>G686</f>
        <v>1000</v>
      </c>
    </row>
    <row r="686" spans="1:7" ht="25.5" x14ac:dyDescent="0.2">
      <c r="A686" s="105" t="s">
        <v>84</v>
      </c>
      <c r="B686" s="32" t="s">
        <v>97</v>
      </c>
      <c r="C686" s="33" t="s">
        <v>36</v>
      </c>
      <c r="D686" s="33" t="s">
        <v>12</v>
      </c>
      <c r="E686" s="33" t="s">
        <v>308</v>
      </c>
      <c r="F686" s="33">
        <v>300</v>
      </c>
      <c r="G686" s="63">
        <f>G687</f>
        <v>1000</v>
      </c>
    </row>
    <row r="687" spans="1:7" ht="38.25" x14ac:dyDescent="0.2">
      <c r="A687" s="105" t="s">
        <v>298</v>
      </c>
      <c r="B687" s="32" t="s">
        <v>97</v>
      </c>
      <c r="C687" s="33" t="s">
        <v>36</v>
      </c>
      <c r="D687" s="33" t="s">
        <v>12</v>
      </c>
      <c r="E687" s="33" t="s">
        <v>308</v>
      </c>
      <c r="F687" s="33">
        <v>320</v>
      </c>
      <c r="G687" s="63">
        <v>1000</v>
      </c>
    </row>
    <row r="688" spans="1:7" ht="51.6" hidden="1" customHeight="1" x14ac:dyDescent="0.2">
      <c r="A688" s="62" t="s">
        <v>682</v>
      </c>
      <c r="B688" s="32" t="s">
        <v>97</v>
      </c>
      <c r="C688" s="33" t="s">
        <v>36</v>
      </c>
      <c r="D688" s="33" t="s">
        <v>12</v>
      </c>
      <c r="E688" s="33" t="s">
        <v>309</v>
      </c>
      <c r="F688" s="33"/>
      <c r="G688" s="63">
        <f>G690</f>
        <v>0</v>
      </c>
    </row>
    <row r="689" spans="1:7" ht="28.9" hidden="1" customHeight="1" x14ac:dyDescent="0.2">
      <c r="A689" s="62" t="s">
        <v>403</v>
      </c>
      <c r="B689" s="33">
        <v>111</v>
      </c>
      <c r="C689" s="33">
        <v>10</v>
      </c>
      <c r="D689" s="33" t="s">
        <v>12</v>
      </c>
      <c r="E689" s="33" t="s">
        <v>310</v>
      </c>
      <c r="F689" s="33"/>
      <c r="G689" s="63">
        <f>G690</f>
        <v>0</v>
      </c>
    </row>
    <row r="690" spans="1:7" ht="19.899999999999999" hidden="1" customHeight="1" x14ac:dyDescent="0.2">
      <c r="A690" s="31" t="s">
        <v>67</v>
      </c>
      <c r="B690" s="32" t="s">
        <v>97</v>
      </c>
      <c r="C690" s="33" t="s">
        <v>36</v>
      </c>
      <c r="D690" s="33" t="s">
        <v>12</v>
      </c>
      <c r="E690" s="33" t="s">
        <v>310</v>
      </c>
      <c r="F690" s="33">
        <v>800</v>
      </c>
      <c r="G690" s="63">
        <f>G691</f>
        <v>0</v>
      </c>
    </row>
    <row r="691" spans="1:7" ht="71.45" hidden="1" customHeight="1" x14ac:dyDescent="0.2">
      <c r="A691" s="212" t="s">
        <v>389</v>
      </c>
      <c r="B691" s="32" t="s">
        <v>97</v>
      </c>
      <c r="C691" s="33" t="s">
        <v>36</v>
      </c>
      <c r="D691" s="33" t="s">
        <v>12</v>
      </c>
      <c r="E691" s="33" t="s">
        <v>310</v>
      </c>
      <c r="F691" s="33">
        <v>810</v>
      </c>
      <c r="G691" s="63"/>
    </row>
    <row r="692" spans="1:7" ht="56.45" customHeight="1" x14ac:dyDescent="0.2">
      <c r="A692" s="62" t="s">
        <v>339</v>
      </c>
      <c r="B692" s="32" t="s">
        <v>97</v>
      </c>
      <c r="C692" s="33" t="s">
        <v>36</v>
      </c>
      <c r="D692" s="33" t="s">
        <v>12</v>
      </c>
      <c r="E692" s="33" t="s">
        <v>311</v>
      </c>
      <c r="F692" s="33"/>
      <c r="G692" s="63">
        <f>G693</f>
        <v>360</v>
      </c>
    </row>
    <row r="693" spans="1:7" ht="43.9" customHeight="1" x14ac:dyDescent="0.2">
      <c r="A693" s="62" t="s">
        <v>438</v>
      </c>
      <c r="B693" s="32" t="s">
        <v>97</v>
      </c>
      <c r="C693" s="33" t="s">
        <v>36</v>
      </c>
      <c r="D693" s="33" t="s">
        <v>12</v>
      </c>
      <c r="E693" s="33" t="s">
        <v>312</v>
      </c>
      <c r="F693" s="33"/>
      <c r="G693" s="63">
        <f>G694</f>
        <v>360</v>
      </c>
    </row>
    <row r="694" spans="1:7" ht="34.15" customHeight="1" x14ac:dyDescent="0.2">
      <c r="A694" s="105" t="s">
        <v>84</v>
      </c>
      <c r="B694" s="32" t="s">
        <v>97</v>
      </c>
      <c r="C694" s="33" t="s">
        <v>36</v>
      </c>
      <c r="D694" s="33" t="s">
        <v>12</v>
      </c>
      <c r="E694" s="33" t="s">
        <v>312</v>
      </c>
      <c r="F694" s="33">
        <v>300</v>
      </c>
      <c r="G694" s="63">
        <f>G695</f>
        <v>360</v>
      </c>
    </row>
    <row r="695" spans="1:7" ht="43.15" customHeight="1" x14ac:dyDescent="0.2">
      <c r="A695" s="105" t="s">
        <v>298</v>
      </c>
      <c r="B695" s="32" t="s">
        <v>97</v>
      </c>
      <c r="C695" s="33" t="s">
        <v>36</v>
      </c>
      <c r="D695" s="33" t="s">
        <v>12</v>
      </c>
      <c r="E695" s="33" t="s">
        <v>312</v>
      </c>
      <c r="F695" s="33">
        <v>320</v>
      </c>
      <c r="G695" s="63">
        <v>360</v>
      </c>
    </row>
    <row r="696" spans="1:7" ht="31.5" hidden="1" customHeight="1" x14ac:dyDescent="0.2">
      <c r="A696" s="31"/>
      <c r="B696" s="32"/>
      <c r="C696" s="33"/>
      <c r="D696" s="51"/>
      <c r="E696" s="67"/>
      <c r="F696" s="67"/>
      <c r="G696" s="63"/>
    </row>
    <row r="697" spans="1:7" ht="31.5" hidden="1" customHeight="1" x14ac:dyDescent="0.2">
      <c r="A697" s="31"/>
      <c r="B697" s="32"/>
      <c r="C697" s="33"/>
      <c r="D697" s="33"/>
      <c r="E697" s="67"/>
      <c r="F697" s="67"/>
      <c r="G697" s="63"/>
    </row>
    <row r="698" spans="1:7" ht="31.5" hidden="1" customHeight="1" x14ac:dyDescent="0.2">
      <c r="A698" s="31"/>
      <c r="B698" s="32"/>
      <c r="C698" s="33"/>
      <c r="D698" s="51"/>
      <c r="E698" s="67"/>
      <c r="F698" s="67"/>
      <c r="G698" s="63"/>
    </row>
    <row r="699" spans="1:7" ht="31.5" hidden="1" customHeight="1" x14ac:dyDescent="0.2">
      <c r="A699" s="31"/>
      <c r="B699" s="32"/>
      <c r="C699" s="33"/>
      <c r="D699" s="51"/>
      <c r="E699" s="67"/>
      <c r="F699" s="67"/>
      <c r="G699" s="63"/>
    </row>
    <row r="700" spans="1:7" ht="31.5" hidden="1" customHeight="1" x14ac:dyDescent="0.2">
      <c r="A700" s="31"/>
      <c r="B700" s="32"/>
      <c r="C700" s="33"/>
      <c r="D700" s="51"/>
      <c r="E700" s="67"/>
      <c r="F700" s="67"/>
      <c r="G700" s="63"/>
    </row>
    <row r="701" spans="1:7" ht="31.5" customHeight="1" x14ac:dyDescent="0.2">
      <c r="A701" s="66" t="s">
        <v>57</v>
      </c>
      <c r="B701" s="32" t="s">
        <v>97</v>
      </c>
      <c r="C701" s="51" t="s">
        <v>41</v>
      </c>
      <c r="D701" s="33" t="s">
        <v>17</v>
      </c>
      <c r="E701" s="67"/>
      <c r="F701" s="67"/>
      <c r="G701" s="63">
        <f>G702</f>
        <v>4499</v>
      </c>
    </row>
    <row r="702" spans="1:7" ht="31.5" customHeight="1" x14ac:dyDescent="0.2">
      <c r="A702" s="68" t="s">
        <v>511</v>
      </c>
      <c r="B702" s="32" t="s">
        <v>97</v>
      </c>
      <c r="C702" s="33">
        <v>11</v>
      </c>
      <c r="D702" s="51" t="s">
        <v>12</v>
      </c>
      <c r="E702" s="67"/>
      <c r="F702" s="67"/>
      <c r="G702" s="63">
        <f>G703</f>
        <v>4499</v>
      </c>
    </row>
    <row r="703" spans="1:7" ht="31.5" customHeight="1" x14ac:dyDescent="0.2">
      <c r="A703" s="29" t="s">
        <v>535</v>
      </c>
      <c r="B703" s="32" t="s">
        <v>97</v>
      </c>
      <c r="C703" s="69" t="s">
        <v>41</v>
      </c>
      <c r="D703" s="69" t="s">
        <v>12</v>
      </c>
      <c r="E703" s="32" t="s">
        <v>536</v>
      </c>
      <c r="F703" s="32"/>
      <c r="G703" s="35">
        <f>G704</f>
        <v>4499</v>
      </c>
    </row>
    <row r="704" spans="1:7" ht="31.5" customHeight="1" x14ac:dyDescent="0.2">
      <c r="A704" s="29" t="s">
        <v>537</v>
      </c>
      <c r="B704" s="32" t="s">
        <v>97</v>
      </c>
      <c r="C704" s="69" t="s">
        <v>41</v>
      </c>
      <c r="D704" s="69" t="s">
        <v>12</v>
      </c>
      <c r="E704" s="32" t="s">
        <v>538</v>
      </c>
      <c r="F704" s="32"/>
      <c r="G704" s="35">
        <f>G705</f>
        <v>4499</v>
      </c>
    </row>
    <row r="705" spans="1:7" ht="31.5" customHeight="1" x14ac:dyDescent="0.2">
      <c r="A705" s="31" t="s">
        <v>95</v>
      </c>
      <c r="B705" s="32" t="s">
        <v>97</v>
      </c>
      <c r="C705" s="69" t="s">
        <v>41</v>
      </c>
      <c r="D705" s="69" t="s">
        <v>12</v>
      </c>
      <c r="E705" s="32" t="s">
        <v>538</v>
      </c>
      <c r="F705" s="32" t="s">
        <v>87</v>
      </c>
      <c r="G705" s="35">
        <f>G706</f>
        <v>4499</v>
      </c>
    </row>
    <row r="706" spans="1:7" ht="31.5" customHeight="1" x14ac:dyDescent="0.2">
      <c r="A706" s="31" t="s">
        <v>133</v>
      </c>
      <c r="B706" s="32" t="s">
        <v>97</v>
      </c>
      <c r="C706" s="69" t="s">
        <v>41</v>
      </c>
      <c r="D706" s="69" t="s">
        <v>12</v>
      </c>
      <c r="E706" s="32" t="s">
        <v>538</v>
      </c>
      <c r="F706" s="32" t="s">
        <v>113</v>
      </c>
      <c r="G706" s="35">
        <v>4499</v>
      </c>
    </row>
    <row r="707" spans="1:7" ht="83.25" customHeight="1" x14ac:dyDescent="0.2">
      <c r="A707" s="102" t="s">
        <v>53</v>
      </c>
      <c r="B707" s="32"/>
      <c r="C707" s="35"/>
      <c r="D707" s="35"/>
      <c r="E707" s="35"/>
      <c r="F707" s="71"/>
      <c r="G707" s="103">
        <f>G708+G778+G830+G816</f>
        <v>236937</v>
      </c>
    </row>
    <row r="708" spans="1:7" x14ac:dyDescent="0.2">
      <c r="A708" s="68" t="s">
        <v>47</v>
      </c>
      <c r="B708" s="32" t="s">
        <v>34</v>
      </c>
      <c r="C708" s="69" t="s">
        <v>0</v>
      </c>
      <c r="D708" s="69" t="s">
        <v>17</v>
      </c>
      <c r="E708" s="35"/>
      <c r="F708" s="71"/>
      <c r="G708" s="103">
        <f>G709</f>
        <v>38185</v>
      </c>
    </row>
    <row r="709" spans="1:7" ht="17.45" customHeight="1" x14ac:dyDescent="0.2">
      <c r="A709" s="104" t="s">
        <v>25</v>
      </c>
      <c r="B709" s="32" t="s">
        <v>34</v>
      </c>
      <c r="C709" s="94" t="s">
        <v>0</v>
      </c>
      <c r="D709" s="94" t="s">
        <v>58</v>
      </c>
      <c r="E709" s="35"/>
      <c r="F709" s="71"/>
      <c r="G709" s="35">
        <f>G715+G760+G710</f>
        <v>38185</v>
      </c>
    </row>
    <row r="710" spans="1:7" ht="62.25" hidden="1" customHeight="1" x14ac:dyDescent="0.2">
      <c r="A710" s="62"/>
      <c r="B710" s="32"/>
      <c r="C710" s="94"/>
      <c r="D710" s="94"/>
      <c r="E710" s="35"/>
      <c r="F710" s="71"/>
      <c r="G710" s="35"/>
    </row>
    <row r="711" spans="1:7" ht="40.5" hidden="1" customHeight="1" x14ac:dyDescent="0.2">
      <c r="A711" s="93"/>
      <c r="B711" s="32"/>
      <c r="C711" s="94"/>
      <c r="D711" s="94"/>
      <c r="E711" s="35"/>
      <c r="F711" s="71"/>
      <c r="G711" s="35"/>
    </row>
    <row r="712" spans="1:7" ht="35.25" hidden="1" customHeight="1" x14ac:dyDescent="0.2">
      <c r="A712" s="93"/>
      <c r="B712" s="32"/>
      <c r="C712" s="94"/>
      <c r="D712" s="94"/>
      <c r="E712" s="35"/>
      <c r="F712" s="71"/>
      <c r="G712" s="35"/>
    </row>
    <row r="713" spans="1:7" ht="15" hidden="1" customHeight="1" x14ac:dyDescent="0.2">
      <c r="A713" s="31"/>
      <c r="B713" s="32"/>
      <c r="C713" s="94"/>
      <c r="D713" s="94"/>
      <c r="E713" s="35"/>
      <c r="F713" s="71"/>
      <c r="G713" s="35"/>
    </row>
    <row r="714" spans="1:7" ht="15" hidden="1" customHeight="1" x14ac:dyDescent="0.2">
      <c r="A714" s="31"/>
      <c r="B714" s="32"/>
      <c r="C714" s="94"/>
      <c r="D714" s="94"/>
      <c r="E714" s="35"/>
      <c r="F714" s="71"/>
      <c r="G714" s="35"/>
    </row>
    <row r="715" spans="1:7" ht="38.25" x14ac:dyDescent="0.2">
      <c r="A715" s="93" t="s">
        <v>710</v>
      </c>
      <c r="B715" s="32" t="s">
        <v>34</v>
      </c>
      <c r="C715" s="94" t="s">
        <v>0</v>
      </c>
      <c r="D715" s="94" t="s">
        <v>58</v>
      </c>
      <c r="E715" s="35" t="s">
        <v>120</v>
      </c>
      <c r="F715" s="71"/>
      <c r="G715" s="35">
        <f>G716+G724+G732+G736+G740+G728+G748+G756</f>
        <v>31015</v>
      </c>
    </row>
    <row r="716" spans="1:7" ht="54" customHeight="1" x14ac:dyDescent="0.2">
      <c r="A716" s="93" t="s">
        <v>649</v>
      </c>
      <c r="B716" s="32" t="s">
        <v>34</v>
      </c>
      <c r="C716" s="94" t="s">
        <v>0</v>
      </c>
      <c r="D716" s="94" t="s">
        <v>58</v>
      </c>
      <c r="E716" s="35" t="s">
        <v>121</v>
      </c>
      <c r="F716" s="71"/>
      <c r="G716" s="35">
        <f>G717</f>
        <v>25560</v>
      </c>
    </row>
    <row r="717" spans="1:7" ht="69" customHeight="1" x14ac:dyDescent="0.2">
      <c r="A717" s="101" t="s">
        <v>391</v>
      </c>
      <c r="B717" s="32" t="s">
        <v>34</v>
      </c>
      <c r="C717" s="94" t="s">
        <v>0</v>
      </c>
      <c r="D717" s="94" t="s">
        <v>58</v>
      </c>
      <c r="E717" s="35" t="s">
        <v>122</v>
      </c>
      <c r="F717" s="71"/>
      <c r="G717" s="35">
        <f>G718+G720</f>
        <v>25560</v>
      </c>
    </row>
    <row r="718" spans="1:7" ht="94.5" customHeight="1" x14ac:dyDescent="0.2">
      <c r="A718" s="31" t="s">
        <v>96</v>
      </c>
      <c r="B718" s="32" t="s">
        <v>34</v>
      </c>
      <c r="C718" s="94" t="s">
        <v>0</v>
      </c>
      <c r="D718" s="94" t="s">
        <v>58</v>
      </c>
      <c r="E718" s="35" t="s">
        <v>122</v>
      </c>
      <c r="F718" s="71">
        <v>100</v>
      </c>
      <c r="G718" s="35">
        <f>G719</f>
        <v>20048</v>
      </c>
    </row>
    <row r="719" spans="1:7" ht="29.25" customHeight="1" x14ac:dyDescent="0.2">
      <c r="A719" s="31" t="s">
        <v>123</v>
      </c>
      <c r="B719" s="32" t="s">
        <v>34</v>
      </c>
      <c r="C719" s="32" t="s">
        <v>0</v>
      </c>
      <c r="D719" s="32" t="s">
        <v>58</v>
      </c>
      <c r="E719" s="35" t="s">
        <v>122</v>
      </c>
      <c r="F719" s="71">
        <v>110</v>
      </c>
      <c r="G719" s="35">
        <f>17227+2821</f>
        <v>20048</v>
      </c>
    </row>
    <row r="720" spans="1:7" ht="38.25" customHeight="1" x14ac:dyDescent="0.2">
      <c r="A720" s="31" t="s">
        <v>359</v>
      </c>
      <c r="B720" s="32" t="s">
        <v>34</v>
      </c>
      <c r="C720" s="32" t="s">
        <v>0</v>
      </c>
      <c r="D720" s="32" t="s">
        <v>58</v>
      </c>
      <c r="E720" s="35" t="s">
        <v>122</v>
      </c>
      <c r="F720" s="71">
        <v>200</v>
      </c>
      <c r="G720" s="35">
        <f>G721</f>
        <v>5512</v>
      </c>
    </row>
    <row r="721" spans="1:7" ht="41.25" customHeight="1" x14ac:dyDescent="0.2">
      <c r="A721" s="31" t="s">
        <v>360</v>
      </c>
      <c r="B721" s="32" t="s">
        <v>34</v>
      </c>
      <c r="C721" s="94" t="s">
        <v>0</v>
      </c>
      <c r="D721" s="94" t="s">
        <v>58</v>
      </c>
      <c r="E721" s="35" t="s">
        <v>122</v>
      </c>
      <c r="F721" s="71">
        <v>240</v>
      </c>
      <c r="G721" s="35">
        <f>6215+397-1100</f>
        <v>5512</v>
      </c>
    </row>
    <row r="722" spans="1:7" ht="27.75" hidden="1" customHeight="1" x14ac:dyDescent="0.2">
      <c r="A722" s="31"/>
      <c r="B722" s="32"/>
      <c r="C722" s="94"/>
      <c r="D722" s="94"/>
      <c r="E722" s="35"/>
      <c r="F722" s="71"/>
      <c r="G722" s="35"/>
    </row>
    <row r="723" spans="1:7" ht="25.5" hidden="1" customHeight="1" x14ac:dyDescent="0.2">
      <c r="A723" s="31"/>
      <c r="B723" s="32"/>
      <c r="C723" s="94"/>
      <c r="D723" s="94"/>
      <c r="E723" s="35"/>
      <c r="F723" s="71"/>
      <c r="G723" s="35"/>
    </row>
    <row r="724" spans="1:7" ht="67.900000000000006" customHeight="1" x14ac:dyDescent="0.2">
      <c r="A724" s="29" t="s">
        <v>249</v>
      </c>
      <c r="B724" s="32" t="s">
        <v>34</v>
      </c>
      <c r="C724" s="94" t="s">
        <v>0</v>
      </c>
      <c r="D724" s="94" t="s">
        <v>17</v>
      </c>
      <c r="E724" s="35" t="s">
        <v>125</v>
      </c>
      <c r="F724" s="71"/>
      <c r="G724" s="35">
        <f>G725</f>
        <v>732</v>
      </c>
    </row>
    <row r="725" spans="1:7" ht="25.5" x14ac:dyDescent="0.2">
      <c r="A725" s="101" t="s">
        <v>392</v>
      </c>
      <c r="B725" s="32" t="s">
        <v>34</v>
      </c>
      <c r="C725" s="94" t="s">
        <v>0</v>
      </c>
      <c r="D725" s="94" t="s">
        <v>58</v>
      </c>
      <c r="E725" s="35" t="s">
        <v>124</v>
      </c>
      <c r="F725" s="71"/>
      <c r="G725" s="35">
        <f>G726</f>
        <v>732</v>
      </c>
    </row>
    <row r="726" spans="1:7" ht="38.25" x14ac:dyDescent="0.2">
      <c r="A726" s="31" t="s">
        <v>359</v>
      </c>
      <c r="B726" s="32" t="s">
        <v>34</v>
      </c>
      <c r="C726" s="94" t="s">
        <v>0</v>
      </c>
      <c r="D726" s="94" t="s">
        <v>58</v>
      </c>
      <c r="E726" s="35" t="s">
        <v>124</v>
      </c>
      <c r="F726" s="71">
        <v>200</v>
      </c>
      <c r="G726" s="35">
        <f>G727</f>
        <v>732</v>
      </c>
    </row>
    <row r="727" spans="1:7" ht="44.25" customHeight="1" x14ac:dyDescent="0.2">
      <c r="A727" s="31" t="s">
        <v>360</v>
      </c>
      <c r="B727" s="32" t="s">
        <v>34</v>
      </c>
      <c r="C727" s="94" t="s">
        <v>0</v>
      </c>
      <c r="D727" s="94" t="s">
        <v>58</v>
      </c>
      <c r="E727" s="35" t="s">
        <v>124</v>
      </c>
      <c r="F727" s="71">
        <v>240</v>
      </c>
      <c r="G727" s="35">
        <f>825-143+50</f>
        <v>732</v>
      </c>
    </row>
    <row r="728" spans="1:7" ht="51" hidden="1" x14ac:dyDescent="0.2">
      <c r="A728" s="29" t="s">
        <v>640</v>
      </c>
      <c r="B728" s="32" t="s">
        <v>34</v>
      </c>
      <c r="C728" s="94" t="s">
        <v>0</v>
      </c>
      <c r="D728" s="94" t="s">
        <v>58</v>
      </c>
      <c r="E728" s="35" t="s">
        <v>477</v>
      </c>
      <c r="F728" s="71"/>
      <c r="G728" s="35">
        <f>G729</f>
        <v>0</v>
      </c>
    </row>
    <row r="729" spans="1:7" ht="44.25" hidden="1" customHeight="1" x14ac:dyDescent="0.2">
      <c r="A729" s="101" t="s">
        <v>641</v>
      </c>
      <c r="B729" s="32" t="s">
        <v>34</v>
      </c>
      <c r="C729" s="94" t="s">
        <v>0</v>
      </c>
      <c r="D729" s="94" t="s">
        <v>58</v>
      </c>
      <c r="E729" s="35" t="s">
        <v>639</v>
      </c>
      <c r="F729" s="71"/>
      <c r="G729" s="35">
        <f>G730</f>
        <v>0</v>
      </c>
    </row>
    <row r="730" spans="1:7" ht="44.25" hidden="1" customHeight="1" x14ac:dyDescent="0.2">
      <c r="A730" s="31" t="s">
        <v>359</v>
      </c>
      <c r="B730" s="32" t="s">
        <v>34</v>
      </c>
      <c r="C730" s="94" t="s">
        <v>0</v>
      </c>
      <c r="D730" s="94" t="s">
        <v>58</v>
      </c>
      <c r="E730" s="35" t="s">
        <v>639</v>
      </c>
      <c r="F730" s="71">
        <v>200</v>
      </c>
      <c r="G730" s="35">
        <f>G731</f>
        <v>0</v>
      </c>
    </row>
    <row r="731" spans="1:7" ht="44.25" hidden="1" customHeight="1" x14ac:dyDescent="0.2">
      <c r="A731" s="31" t="s">
        <v>360</v>
      </c>
      <c r="B731" s="32" t="s">
        <v>34</v>
      </c>
      <c r="C731" s="94" t="s">
        <v>0</v>
      </c>
      <c r="D731" s="94" t="s">
        <v>58</v>
      </c>
      <c r="E731" s="35" t="s">
        <v>639</v>
      </c>
      <c r="F731" s="71">
        <v>240</v>
      </c>
      <c r="G731" s="35">
        <v>0</v>
      </c>
    </row>
    <row r="732" spans="1:7" ht="30" customHeight="1" x14ac:dyDescent="0.2">
      <c r="A732" s="29" t="s">
        <v>472</v>
      </c>
      <c r="B732" s="32" t="s">
        <v>34</v>
      </c>
      <c r="C732" s="94" t="s">
        <v>0</v>
      </c>
      <c r="D732" s="94" t="s">
        <v>58</v>
      </c>
      <c r="E732" s="35" t="s">
        <v>229</v>
      </c>
      <c r="F732" s="71"/>
      <c r="G732" s="35">
        <f>G733</f>
        <v>1800</v>
      </c>
    </row>
    <row r="733" spans="1:7" ht="27.6" customHeight="1" x14ac:dyDescent="0.2">
      <c r="A733" s="101" t="s">
        <v>392</v>
      </c>
      <c r="B733" s="32" t="s">
        <v>34</v>
      </c>
      <c r="C733" s="94" t="s">
        <v>0</v>
      </c>
      <c r="D733" s="94" t="s">
        <v>58</v>
      </c>
      <c r="E733" s="35" t="s">
        <v>230</v>
      </c>
      <c r="F733" s="71"/>
      <c r="G733" s="35">
        <f>G734</f>
        <v>1800</v>
      </c>
    </row>
    <row r="734" spans="1:7" ht="38.25" x14ac:dyDescent="0.2">
      <c r="A734" s="31" t="s">
        <v>359</v>
      </c>
      <c r="B734" s="32" t="s">
        <v>34</v>
      </c>
      <c r="C734" s="94" t="s">
        <v>0</v>
      </c>
      <c r="D734" s="94" t="s">
        <v>58</v>
      </c>
      <c r="E734" s="35" t="s">
        <v>230</v>
      </c>
      <c r="F734" s="71">
        <v>200</v>
      </c>
      <c r="G734" s="35">
        <f>G735</f>
        <v>1800</v>
      </c>
    </row>
    <row r="735" spans="1:7" ht="38.25" x14ac:dyDescent="0.2">
      <c r="A735" s="31" t="s">
        <v>360</v>
      </c>
      <c r="B735" s="32" t="s">
        <v>34</v>
      </c>
      <c r="C735" s="94" t="s">
        <v>0</v>
      </c>
      <c r="D735" s="94" t="s">
        <v>58</v>
      </c>
      <c r="E735" s="35" t="s">
        <v>230</v>
      </c>
      <c r="F735" s="71">
        <v>240</v>
      </c>
      <c r="G735" s="35">
        <v>1800</v>
      </c>
    </row>
    <row r="736" spans="1:7" ht="76.5" hidden="1" x14ac:dyDescent="0.2">
      <c r="A736" s="31" t="s">
        <v>228</v>
      </c>
      <c r="B736" s="32" t="s">
        <v>34</v>
      </c>
      <c r="C736" s="94" t="s">
        <v>0</v>
      </c>
      <c r="D736" s="94" t="s">
        <v>58</v>
      </c>
      <c r="E736" s="35" t="s">
        <v>229</v>
      </c>
      <c r="F736" s="71"/>
      <c r="G736" s="35">
        <f>G737</f>
        <v>0</v>
      </c>
    </row>
    <row r="737" spans="1:7" ht="63.75" hidden="1" x14ac:dyDescent="0.2">
      <c r="A737" s="101" t="s">
        <v>92</v>
      </c>
      <c r="B737" s="32" t="s">
        <v>34</v>
      </c>
      <c r="C737" s="94" t="s">
        <v>0</v>
      </c>
      <c r="D737" s="94" t="s">
        <v>58</v>
      </c>
      <c r="E737" s="35" t="s">
        <v>230</v>
      </c>
      <c r="F737" s="71"/>
      <c r="G737" s="35">
        <f>G738</f>
        <v>0</v>
      </c>
    </row>
    <row r="738" spans="1:7" ht="38.25" hidden="1" x14ac:dyDescent="0.2">
      <c r="A738" s="31" t="s">
        <v>66</v>
      </c>
      <c r="B738" s="32" t="s">
        <v>34</v>
      </c>
      <c r="C738" s="94" t="s">
        <v>0</v>
      </c>
      <c r="D738" s="94" t="s">
        <v>58</v>
      </c>
      <c r="E738" s="35" t="s">
        <v>230</v>
      </c>
      <c r="F738" s="71">
        <v>200</v>
      </c>
      <c r="G738" s="35">
        <f>G739</f>
        <v>0</v>
      </c>
    </row>
    <row r="739" spans="1:7" ht="38.25" hidden="1" x14ac:dyDescent="0.2">
      <c r="A739" s="31" t="s">
        <v>118</v>
      </c>
      <c r="B739" s="32" t="s">
        <v>34</v>
      </c>
      <c r="C739" s="94" t="s">
        <v>0</v>
      </c>
      <c r="D739" s="94" t="s">
        <v>58</v>
      </c>
      <c r="E739" s="35" t="s">
        <v>230</v>
      </c>
      <c r="F739" s="71">
        <v>240</v>
      </c>
      <c r="G739" s="35"/>
    </row>
    <row r="740" spans="1:7" ht="76.5" x14ac:dyDescent="0.2">
      <c r="A740" s="119" t="s">
        <v>722</v>
      </c>
      <c r="B740" s="32" t="s">
        <v>34</v>
      </c>
      <c r="C740" s="94" t="s">
        <v>0</v>
      </c>
      <c r="D740" s="94" t="s">
        <v>58</v>
      </c>
      <c r="E740" s="35" t="s">
        <v>250</v>
      </c>
      <c r="F740" s="71"/>
      <c r="G740" s="35">
        <f>G741</f>
        <v>213</v>
      </c>
    </row>
    <row r="741" spans="1:7" ht="76.5" x14ac:dyDescent="0.2">
      <c r="A741" s="119" t="s">
        <v>723</v>
      </c>
      <c r="B741" s="32" t="s">
        <v>34</v>
      </c>
      <c r="C741" s="94" t="s">
        <v>0</v>
      </c>
      <c r="D741" s="94" t="s">
        <v>58</v>
      </c>
      <c r="E741" s="35" t="s">
        <v>251</v>
      </c>
      <c r="F741" s="71"/>
      <c r="G741" s="35">
        <f>G742</f>
        <v>213</v>
      </c>
    </row>
    <row r="742" spans="1:7" ht="89.25" x14ac:dyDescent="0.2">
      <c r="A742" s="31" t="s">
        <v>96</v>
      </c>
      <c r="B742" s="32" t="s">
        <v>34</v>
      </c>
      <c r="C742" s="94" t="s">
        <v>0</v>
      </c>
      <c r="D742" s="94" t="s">
        <v>58</v>
      </c>
      <c r="E742" s="35" t="s">
        <v>251</v>
      </c>
      <c r="F742" s="71">
        <v>100</v>
      </c>
      <c r="G742" s="35">
        <f>G743</f>
        <v>213</v>
      </c>
    </row>
    <row r="743" spans="1:7" ht="25.5" x14ac:dyDescent="0.2">
      <c r="A743" s="31" t="s">
        <v>123</v>
      </c>
      <c r="B743" s="32" t="s">
        <v>34</v>
      </c>
      <c r="C743" s="94" t="s">
        <v>0</v>
      </c>
      <c r="D743" s="94" t="s">
        <v>58</v>
      </c>
      <c r="E743" s="35" t="s">
        <v>251</v>
      </c>
      <c r="F743" s="71">
        <v>110</v>
      </c>
      <c r="G743" s="35">
        <v>213</v>
      </c>
    </row>
    <row r="744" spans="1:7" ht="63.75" hidden="1" x14ac:dyDescent="0.2">
      <c r="A744" s="213" t="s">
        <v>643</v>
      </c>
      <c r="B744" s="32" t="s">
        <v>34</v>
      </c>
      <c r="C744" s="94" t="s">
        <v>0</v>
      </c>
      <c r="D744" s="94" t="s">
        <v>58</v>
      </c>
      <c r="E744" s="214" t="s">
        <v>513</v>
      </c>
      <c r="F744" s="71"/>
      <c r="G744" s="35">
        <f>G745</f>
        <v>0</v>
      </c>
    </row>
    <row r="745" spans="1:7" ht="63.75" hidden="1" x14ac:dyDescent="0.2">
      <c r="A745" s="213" t="s">
        <v>644</v>
      </c>
      <c r="B745" s="32" t="s">
        <v>34</v>
      </c>
      <c r="C745" s="94" t="s">
        <v>0</v>
      </c>
      <c r="D745" s="94" t="s">
        <v>58</v>
      </c>
      <c r="E745" s="214" t="s">
        <v>642</v>
      </c>
      <c r="F745" s="71"/>
      <c r="G745" s="35">
        <f>G746</f>
        <v>0</v>
      </c>
    </row>
    <row r="746" spans="1:7" ht="38.25" hidden="1" x14ac:dyDescent="0.2">
      <c r="A746" s="215" t="s">
        <v>359</v>
      </c>
      <c r="B746" s="32" t="s">
        <v>34</v>
      </c>
      <c r="C746" s="94" t="s">
        <v>0</v>
      </c>
      <c r="D746" s="94" t="s">
        <v>58</v>
      </c>
      <c r="E746" s="214" t="s">
        <v>642</v>
      </c>
      <c r="F746" s="33">
        <v>200</v>
      </c>
      <c r="G746" s="35">
        <f>G747</f>
        <v>0</v>
      </c>
    </row>
    <row r="747" spans="1:7" ht="38.25" hidden="1" x14ac:dyDescent="0.2">
      <c r="A747" s="31" t="s">
        <v>360</v>
      </c>
      <c r="B747" s="32" t="s">
        <v>34</v>
      </c>
      <c r="C747" s="94" t="s">
        <v>0</v>
      </c>
      <c r="D747" s="94" t="s">
        <v>58</v>
      </c>
      <c r="E747" s="214" t="s">
        <v>642</v>
      </c>
      <c r="F747" s="33">
        <v>240</v>
      </c>
      <c r="G747" s="35">
        <v>0</v>
      </c>
    </row>
    <row r="748" spans="1:7" ht="43.9" customHeight="1" x14ac:dyDescent="0.2">
      <c r="A748" s="93" t="s">
        <v>646</v>
      </c>
      <c r="B748" s="32" t="s">
        <v>34</v>
      </c>
      <c r="C748" s="94" t="s">
        <v>0</v>
      </c>
      <c r="D748" s="94" t="s">
        <v>58</v>
      </c>
      <c r="E748" s="35" t="s">
        <v>654</v>
      </c>
      <c r="F748" s="71"/>
      <c r="G748" s="35">
        <f>G749</f>
        <v>1430</v>
      </c>
    </row>
    <row r="749" spans="1:7" ht="25.5" x14ac:dyDescent="0.2">
      <c r="A749" s="101" t="s">
        <v>392</v>
      </c>
      <c r="B749" s="32" t="s">
        <v>34</v>
      </c>
      <c r="C749" s="94" t="s">
        <v>0</v>
      </c>
      <c r="D749" s="94" t="s">
        <v>58</v>
      </c>
      <c r="E749" s="35" t="s">
        <v>655</v>
      </c>
      <c r="F749" s="71"/>
      <c r="G749" s="35">
        <f>G750+G752</f>
        <v>1430</v>
      </c>
    </row>
    <row r="750" spans="1:7" ht="89.25" hidden="1" x14ac:dyDescent="0.2">
      <c r="A750" s="31" t="s">
        <v>96</v>
      </c>
      <c r="B750" s="32" t="s">
        <v>34</v>
      </c>
      <c r="C750" s="94" t="s">
        <v>0</v>
      </c>
      <c r="D750" s="94" t="s">
        <v>58</v>
      </c>
      <c r="E750" s="35" t="s">
        <v>126</v>
      </c>
      <c r="F750" s="71">
        <v>100</v>
      </c>
      <c r="G750" s="35">
        <f>G751</f>
        <v>0</v>
      </c>
    </row>
    <row r="751" spans="1:7" ht="25.5" hidden="1" x14ac:dyDescent="0.2">
      <c r="A751" s="31" t="s">
        <v>123</v>
      </c>
      <c r="B751" s="32" t="s">
        <v>34</v>
      </c>
      <c r="C751" s="94" t="s">
        <v>0</v>
      </c>
      <c r="D751" s="94" t="s">
        <v>58</v>
      </c>
      <c r="E751" s="35" t="s">
        <v>126</v>
      </c>
      <c r="F751" s="71">
        <v>110</v>
      </c>
      <c r="G751" s="35">
        <v>0</v>
      </c>
    </row>
    <row r="752" spans="1:7" ht="41.45" customHeight="1" x14ac:dyDescent="0.2">
      <c r="A752" s="31" t="s">
        <v>359</v>
      </c>
      <c r="B752" s="32" t="s">
        <v>34</v>
      </c>
      <c r="C752" s="94" t="s">
        <v>0</v>
      </c>
      <c r="D752" s="94" t="s">
        <v>58</v>
      </c>
      <c r="E752" s="35" t="s">
        <v>655</v>
      </c>
      <c r="F752" s="71">
        <v>200</v>
      </c>
      <c r="G752" s="35">
        <f>G753</f>
        <v>1430</v>
      </c>
    </row>
    <row r="753" spans="1:7" ht="38.25" x14ac:dyDescent="0.2">
      <c r="A753" s="31" t="s">
        <v>360</v>
      </c>
      <c r="B753" s="32" t="s">
        <v>34</v>
      </c>
      <c r="C753" s="94" t="s">
        <v>0</v>
      </c>
      <c r="D753" s="94" t="s">
        <v>58</v>
      </c>
      <c r="E753" s="35" t="s">
        <v>655</v>
      </c>
      <c r="F753" s="71">
        <v>240</v>
      </c>
      <c r="G753" s="35">
        <f>1508+143-50-136-35</f>
        <v>1430</v>
      </c>
    </row>
    <row r="754" spans="1:7" ht="20.25" hidden="1" customHeight="1" x14ac:dyDescent="0.2">
      <c r="A754" s="31"/>
      <c r="B754" s="32"/>
      <c r="C754" s="94"/>
      <c r="D754" s="94"/>
      <c r="E754" s="35"/>
      <c r="F754" s="71"/>
      <c r="G754" s="35"/>
    </row>
    <row r="755" spans="1:7" ht="31.5" hidden="1" customHeight="1" x14ac:dyDescent="0.2">
      <c r="A755" s="31"/>
      <c r="B755" s="32"/>
      <c r="C755" s="94"/>
      <c r="D755" s="94"/>
      <c r="E755" s="35"/>
      <c r="F755" s="71"/>
      <c r="G755" s="35"/>
    </row>
    <row r="756" spans="1:7" ht="45" customHeight="1" x14ac:dyDescent="0.2">
      <c r="A756" s="29" t="s">
        <v>809</v>
      </c>
      <c r="B756" s="32" t="s">
        <v>34</v>
      </c>
      <c r="C756" s="94" t="s">
        <v>0</v>
      </c>
      <c r="D756" s="94" t="s">
        <v>58</v>
      </c>
      <c r="E756" s="35" t="s">
        <v>810</v>
      </c>
      <c r="F756" s="71"/>
      <c r="G756" s="35">
        <f>G757</f>
        <v>1280</v>
      </c>
    </row>
    <row r="757" spans="1:7" ht="31.5" customHeight="1" x14ac:dyDescent="0.2">
      <c r="A757" s="101" t="s">
        <v>392</v>
      </c>
      <c r="B757" s="32" t="s">
        <v>34</v>
      </c>
      <c r="C757" s="94" t="s">
        <v>0</v>
      </c>
      <c r="D757" s="94" t="s">
        <v>58</v>
      </c>
      <c r="E757" s="35" t="s">
        <v>811</v>
      </c>
      <c r="F757" s="71"/>
      <c r="G757" s="35">
        <f>G758</f>
        <v>1280</v>
      </c>
    </row>
    <row r="758" spans="1:7" ht="31.5" customHeight="1" x14ac:dyDescent="0.2">
      <c r="A758" s="31" t="s">
        <v>359</v>
      </c>
      <c r="B758" s="32" t="s">
        <v>34</v>
      </c>
      <c r="C758" s="94" t="s">
        <v>0</v>
      </c>
      <c r="D758" s="94" t="s">
        <v>58</v>
      </c>
      <c r="E758" s="35" t="s">
        <v>811</v>
      </c>
      <c r="F758" s="71">
        <v>200</v>
      </c>
      <c r="G758" s="35">
        <f>G759</f>
        <v>1280</v>
      </c>
    </row>
    <row r="759" spans="1:7" ht="31.5" customHeight="1" x14ac:dyDescent="0.2">
      <c r="A759" s="31" t="s">
        <v>360</v>
      </c>
      <c r="B759" s="32" t="s">
        <v>34</v>
      </c>
      <c r="C759" s="94" t="s">
        <v>0</v>
      </c>
      <c r="D759" s="94" t="s">
        <v>58</v>
      </c>
      <c r="E759" s="35" t="s">
        <v>811</v>
      </c>
      <c r="F759" s="71">
        <v>240</v>
      </c>
      <c r="G759" s="35">
        <v>1280</v>
      </c>
    </row>
    <row r="760" spans="1:7" ht="43.5" customHeight="1" x14ac:dyDescent="0.2">
      <c r="A760" s="93" t="s">
        <v>473</v>
      </c>
      <c r="B760" s="32" t="s">
        <v>34</v>
      </c>
      <c r="C760" s="94" t="s">
        <v>0</v>
      </c>
      <c r="D760" s="94" t="s">
        <v>58</v>
      </c>
      <c r="E760" s="35" t="s">
        <v>127</v>
      </c>
      <c r="F760" s="71"/>
      <c r="G760" s="35">
        <f>G761+G773+G767+G770</f>
        <v>7170</v>
      </c>
    </row>
    <row r="761" spans="1:7" ht="38.25" x14ac:dyDescent="0.2">
      <c r="A761" s="119" t="s">
        <v>106</v>
      </c>
      <c r="B761" s="34" t="s">
        <v>34</v>
      </c>
      <c r="C761" s="34" t="s">
        <v>0</v>
      </c>
      <c r="D761" s="34" t="s">
        <v>58</v>
      </c>
      <c r="E761" s="188" t="s">
        <v>128</v>
      </c>
      <c r="F761" s="33"/>
      <c r="G761" s="188">
        <f>G762</f>
        <v>427</v>
      </c>
    </row>
    <row r="762" spans="1:7" ht="89.25" x14ac:dyDescent="0.2">
      <c r="A762" s="31" t="s">
        <v>96</v>
      </c>
      <c r="B762" s="34" t="s">
        <v>34</v>
      </c>
      <c r="C762" s="34" t="s">
        <v>0</v>
      </c>
      <c r="D762" s="34" t="s">
        <v>58</v>
      </c>
      <c r="E762" s="188" t="s">
        <v>128</v>
      </c>
      <c r="F762" s="33">
        <v>100</v>
      </c>
      <c r="G762" s="188">
        <f>G764</f>
        <v>427</v>
      </c>
    </row>
    <row r="763" spans="1:7" ht="38.25" hidden="1" x14ac:dyDescent="0.2">
      <c r="A763" s="31" t="s">
        <v>66</v>
      </c>
      <c r="B763" s="34" t="s">
        <v>34</v>
      </c>
      <c r="C763" s="34" t="s">
        <v>0</v>
      </c>
      <c r="D763" s="34" t="s">
        <v>58</v>
      </c>
      <c r="E763" s="188" t="s">
        <v>85</v>
      </c>
      <c r="F763" s="33">
        <v>200</v>
      </c>
      <c r="G763" s="188">
        <v>347</v>
      </c>
    </row>
    <row r="764" spans="1:7" ht="25.5" x14ac:dyDescent="0.2">
      <c r="A764" s="31" t="s">
        <v>123</v>
      </c>
      <c r="B764" s="34" t="s">
        <v>34</v>
      </c>
      <c r="C764" s="34" t="s">
        <v>0</v>
      </c>
      <c r="D764" s="34" t="s">
        <v>58</v>
      </c>
      <c r="E764" s="188" t="s">
        <v>128</v>
      </c>
      <c r="F764" s="33">
        <v>110</v>
      </c>
      <c r="G764" s="188">
        <v>427</v>
      </c>
    </row>
    <row r="765" spans="1:7" hidden="1" x14ac:dyDescent="0.2">
      <c r="A765" s="31"/>
      <c r="B765" s="32"/>
      <c r="C765" s="94"/>
      <c r="D765" s="94"/>
      <c r="E765" s="35"/>
      <c r="F765" s="71"/>
      <c r="G765" s="35"/>
    </row>
    <row r="766" spans="1:7" ht="38.25" hidden="1" x14ac:dyDescent="0.2">
      <c r="A766" s="31" t="s">
        <v>66</v>
      </c>
      <c r="B766" s="32" t="s">
        <v>34</v>
      </c>
      <c r="C766" s="94" t="s">
        <v>0</v>
      </c>
      <c r="D766" s="94" t="s">
        <v>58</v>
      </c>
      <c r="E766" s="35" t="s">
        <v>86</v>
      </c>
      <c r="F766" s="71">
        <v>200</v>
      </c>
      <c r="G766" s="35">
        <v>347</v>
      </c>
    </row>
    <row r="767" spans="1:7" ht="25.5" hidden="1" x14ac:dyDescent="0.2">
      <c r="A767" s="62" t="s">
        <v>542</v>
      </c>
      <c r="B767" s="34" t="s">
        <v>34</v>
      </c>
      <c r="C767" s="34" t="s">
        <v>0</v>
      </c>
      <c r="D767" s="34" t="s">
        <v>58</v>
      </c>
      <c r="E767" s="34" t="s">
        <v>543</v>
      </c>
      <c r="F767" s="33"/>
      <c r="G767" s="188">
        <f>G768</f>
        <v>0</v>
      </c>
    </row>
    <row r="768" spans="1:7" ht="38.25" hidden="1" x14ac:dyDescent="0.2">
      <c r="A768" s="105" t="s">
        <v>359</v>
      </c>
      <c r="B768" s="34" t="s">
        <v>34</v>
      </c>
      <c r="C768" s="34" t="s">
        <v>0</v>
      </c>
      <c r="D768" s="34" t="s">
        <v>58</v>
      </c>
      <c r="E768" s="34" t="s">
        <v>543</v>
      </c>
      <c r="F768" s="33">
        <v>200</v>
      </c>
      <c r="G768" s="188">
        <f>G769</f>
        <v>0</v>
      </c>
    </row>
    <row r="769" spans="1:7" ht="38.25" hidden="1" x14ac:dyDescent="0.2">
      <c r="A769" s="31" t="s">
        <v>360</v>
      </c>
      <c r="B769" s="34" t="s">
        <v>34</v>
      </c>
      <c r="C769" s="34" t="s">
        <v>0</v>
      </c>
      <c r="D769" s="34" t="s">
        <v>58</v>
      </c>
      <c r="E769" s="34" t="s">
        <v>543</v>
      </c>
      <c r="F769" s="33">
        <v>240</v>
      </c>
      <c r="G769" s="188">
        <v>0</v>
      </c>
    </row>
    <row r="770" spans="1:7" ht="89.25" x14ac:dyDescent="0.2">
      <c r="A770" s="213" t="s">
        <v>838</v>
      </c>
      <c r="B770" s="34" t="s">
        <v>34</v>
      </c>
      <c r="C770" s="51" t="s">
        <v>0</v>
      </c>
      <c r="D770" s="33">
        <v>13</v>
      </c>
      <c r="E770" s="155" t="s">
        <v>839</v>
      </c>
      <c r="F770" s="33"/>
      <c r="G770" s="188">
        <f>G771</f>
        <v>254</v>
      </c>
    </row>
    <row r="771" spans="1:7" ht="89.25" x14ac:dyDescent="0.2">
      <c r="A771" s="270" t="s">
        <v>96</v>
      </c>
      <c r="B771" s="34" t="s">
        <v>34</v>
      </c>
      <c r="C771" s="51" t="s">
        <v>0</v>
      </c>
      <c r="D771" s="33">
        <v>13</v>
      </c>
      <c r="E771" s="155" t="s">
        <v>839</v>
      </c>
      <c r="F771" s="33">
        <v>100</v>
      </c>
      <c r="G771" s="188">
        <f>G772</f>
        <v>254</v>
      </c>
    </row>
    <row r="772" spans="1:7" ht="38.25" x14ac:dyDescent="0.2">
      <c r="A772" s="285" t="s">
        <v>222</v>
      </c>
      <c r="B772" s="34" t="s">
        <v>34</v>
      </c>
      <c r="C772" s="51" t="s">
        <v>0</v>
      </c>
      <c r="D772" s="33">
        <v>13</v>
      </c>
      <c r="E772" s="155" t="s">
        <v>839</v>
      </c>
      <c r="F772" s="33">
        <v>120</v>
      </c>
      <c r="G772" s="188">
        <v>254</v>
      </c>
    </row>
    <row r="773" spans="1:7" ht="25.5" x14ac:dyDescent="0.2">
      <c r="A773" s="101" t="s">
        <v>65</v>
      </c>
      <c r="B773" s="32" t="s">
        <v>34</v>
      </c>
      <c r="C773" s="94" t="s">
        <v>0</v>
      </c>
      <c r="D773" s="94" t="s">
        <v>58</v>
      </c>
      <c r="E773" s="32" t="s">
        <v>117</v>
      </c>
      <c r="F773" s="71"/>
      <c r="G773" s="35">
        <f>G774+G776</f>
        <v>6489</v>
      </c>
    </row>
    <row r="774" spans="1:7" ht="89.25" x14ac:dyDescent="0.2">
      <c r="A774" s="31" t="s">
        <v>96</v>
      </c>
      <c r="B774" s="32" t="s">
        <v>34</v>
      </c>
      <c r="C774" s="32" t="s">
        <v>0</v>
      </c>
      <c r="D774" s="94" t="s">
        <v>58</v>
      </c>
      <c r="E774" s="32" t="s">
        <v>117</v>
      </c>
      <c r="F774" s="71">
        <v>100</v>
      </c>
      <c r="G774" s="35">
        <f>G775</f>
        <v>6245</v>
      </c>
    </row>
    <row r="775" spans="1:7" ht="38.25" x14ac:dyDescent="0.2">
      <c r="A775" s="105" t="s">
        <v>222</v>
      </c>
      <c r="B775" s="32" t="s">
        <v>34</v>
      </c>
      <c r="C775" s="32" t="s">
        <v>0</v>
      </c>
      <c r="D775" s="94" t="s">
        <v>58</v>
      </c>
      <c r="E775" s="32" t="s">
        <v>117</v>
      </c>
      <c r="F775" s="71">
        <v>120</v>
      </c>
      <c r="G775" s="35">
        <f>6189+56</f>
        <v>6245</v>
      </c>
    </row>
    <row r="776" spans="1:7" ht="38.25" x14ac:dyDescent="0.2">
      <c r="A776" s="31" t="s">
        <v>359</v>
      </c>
      <c r="B776" s="32" t="s">
        <v>34</v>
      </c>
      <c r="C776" s="32" t="s">
        <v>0</v>
      </c>
      <c r="D776" s="94" t="s">
        <v>58</v>
      </c>
      <c r="E776" s="32" t="s">
        <v>117</v>
      </c>
      <c r="F776" s="71">
        <v>200</v>
      </c>
      <c r="G776" s="35">
        <f>G777</f>
        <v>244</v>
      </c>
    </row>
    <row r="777" spans="1:7" ht="38.25" x14ac:dyDescent="0.2">
      <c r="A777" s="31" t="s">
        <v>360</v>
      </c>
      <c r="B777" s="32" t="s">
        <v>34</v>
      </c>
      <c r="C777" s="32" t="s">
        <v>0</v>
      </c>
      <c r="D777" s="94" t="s">
        <v>58</v>
      </c>
      <c r="E777" s="32" t="s">
        <v>117</v>
      </c>
      <c r="F777" s="71">
        <v>240</v>
      </c>
      <c r="G777" s="35">
        <v>244</v>
      </c>
    </row>
    <row r="778" spans="1:7" x14ac:dyDescent="0.2">
      <c r="A778" s="68" t="s">
        <v>45</v>
      </c>
      <c r="B778" s="32" t="s">
        <v>34</v>
      </c>
      <c r="C778" s="69" t="s">
        <v>2</v>
      </c>
      <c r="D778" s="69" t="s">
        <v>17</v>
      </c>
      <c r="E778" s="94"/>
      <c r="F778" s="71"/>
      <c r="G778" s="35">
        <f>G785+G779</f>
        <v>13323</v>
      </c>
    </row>
    <row r="779" spans="1:7" ht="25.5" x14ac:dyDescent="0.2">
      <c r="A779" s="68" t="s">
        <v>104</v>
      </c>
      <c r="B779" s="32" t="s">
        <v>34</v>
      </c>
      <c r="C779" s="69" t="s">
        <v>2</v>
      </c>
      <c r="D779" s="69" t="s">
        <v>20</v>
      </c>
      <c r="E779" s="94"/>
      <c r="F779" s="71"/>
      <c r="G779" s="35">
        <f>G780</f>
        <v>11440</v>
      </c>
    </row>
    <row r="780" spans="1:7" ht="38.25" x14ac:dyDescent="0.2">
      <c r="A780" s="62" t="s">
        <v>700</v>
      </c>
      <c r="B780" s="32" t="s">
        <v>34</v>
      </c>
      <c r="C780" s="69" t="s">
        <v>2</v>
      </c>
      <c r="D780" s="69" t="s">
        <v>20</v>
      </c>
      <c r="E780" s="94" t="s">
        <v>262</v>
      </c>
      <c r="F780" s="71"/>
      <c r="G780" s="35">
        <f>G781</f>
        <v>11440</v>
      </c>
    </row>
    <row r="781" spans="1:7" ht="25.5" x14ac:dyDescent="0.2">
      <c r="A781" s="62" t="s">
        <v>699</v>
      </c>
      <c r="B781" s="32" t="s">
        <v>34</v>
      </c>
      <c r="C781" s="69" t="s">
        <v>2</v>
      </c>
      <c r="D781" s="69" t="s">
        <v>20</v>
      </c>
      <c r="E781" s="94" t="s">
        <v>578</v>
      </c>
      <c r="F781" s="71"/>
      <c r="G781" s="35">
        <f>G782</f>
        <v>11440</v>
      </c>
    </row>
    <row r="782" spans="1:7" ht="30.75" customHeight="1" x14ac:dyDescent="0.2">
      <c r="A782" s="62" t="s">
        <v>698</v>
      </c>
      <c r="B782" s="32" t="s">
        <v>34</v>
      </c>
      <c r="C782" s="69" t="s">
        <v>2</v>
      </c>
      <c r="D782" s="69" t="s">
        <v>20</v>
      </c>
      <c r="E782" s="94" t="s">
        <v>599</v>
      </c>
      <c r="F782" s="71"/>
      <c r="G782" s="35">
        <f>G783</f>
        <v>11440</v>
      </c>
    </row>
    <row r="783" spans="1:7" ht="38.25" x14ac:dyDescent="0.2">
      <c r="A783" s="105" t="s">
        <v>359</v>
      </c>
      <c r="B783" s="32" t="s">
        <v>34</v>
      </c>
      <c r="C783" s="69" t="s">
        <v>2</v>
      </c>
      <c r="D783" s="69" t="s">
        <v>20</v>
      </c>
      <c r="E783" s="94" t="s">
        <v>599</v>
      </c>
      <c r="F783" s="71">
        <v>200</v>
      </c>
      <c r="G783" s="35">
        <f>G784</f>
        <v>11440</v>
      </c>
    </row>
    <row r="784" spans="1:7" ht="38.25" x14ac:dyDescent="0.2">
      <c r="A784" s="105" t="s">
        <v>360</v>
      </c>
      <c r="B784" s="32" t="s">
        <v>34</v>
      </c>
      <c r="C784" s="69" t="s">
        <v>2</v>
      </c>
      <c r="D784" s="69" t="s">
        <v>20</v>
      </c>
      <c r="E784" s="94" t="s">
        <v>599</v>
      </c>
      <c r="F784" s="71">
        <v>240</v>
      </c>
      <c r="G784" s="35">
        <f>5590+4750+1100</f>
        <v>11440</v>
      </c>
    </row>
    <row r="785" spans="1:7" ht="25.5" x14ac:dyDescent="0.2">
      <c r="A785" s="108" t="s">
        <v>35</v>
      </c>
      <c r="B785" s="32" t="s">
        <v>34</v>
      </c>
      <c r="C785" s="69" t="s">
        <v>2</v>
      </c>
      <c r="D785" s="69" t="s">
        <v>11</v>
      </c>
      <c r="E785" s="35"/>
      <c r="F785" s="216"/>
      <c r="G785" s="35">
        <f>G791</f>
        <v>1883</v>
      </c>
    </row>
    <row r="786" spans="1:7" ht="63.75" hidden="1" x14ac:dyDescent="0.2">
      <c r="A786" s="118" t="s">
        <v>519</v>
      </c>
      <c r="B786" s="32" t="s">
        <v>34</v>
      </c>
      <c r="C786" s="69" t="s">
        <v>2</v>
      </c>
      <c r="D786" s="69" t="s">
        <v>11</v>
      </c>
      <c r="E786" s="188" t="s">
        <v>120</v>
      </c>
      <c r="F786" s="216"/>
      <c r="G786" s="35">
        <f>G787</f>
        <v>0</v>
      </c>
    </row>
    <row r="787" spans="1:7" ht="38.25" hidden="1" x14ac:dyDescent="0.2">
      <c r="A787" s="217" t="s">
        <v>512</v>
      </c>
      <c r="B787" s="32" t="s">
        <v>34</v>
      </c>
      <c r="C787" s="69" t="s">
        <v>2</v>
      </c>
      <c r="D787" s="69" t="s">
        <v>11</v>
      </c>
      <c r="E787" s="188" t="s">
        <v>513</v>
      </c>
      <c r="F787" s="216"/>
      <c r="G787" s="35">
        <f>G788</f>
        <v>0</v>
      </c>
    </row>
    <row r="788" spans="1:7" ht="25.5" hidden="1" x14ac:dyDescent="0.2">
      <c r="A788" s="118" t="s">
        <v>392</v>
      </c>
      <c r="B788" s="32" t="s">
        <v>34</v>
      </c>
      <c r="C788" s="69" t="s">
        <v>2</v>
      </c>
      <c r="D788" s="69" t="s">
        <v>11</v>
      </c>
      <c r="E788" s="188" t="s">
        <v>514</v>
      </c>
      <c r="F788" s="216"/>
      <c r="G788" s="35">
        <f>G789</f>
        <v>0</v>
      </c>
    </row>
    <row r="789" spans="1:7" ht="25.5" hidden="1" x14ac:dyDescent="0.2">
      <c r="A789" s="105" t="s">
        <v>84</v>
      </c>
      <c r="B789" s="32" t="s">
        <v>34</v>
      </c>
      <c r="C789" s="69" t="s">
        <v>2</v>
      </c>
      <c r="D789" s="69" t="s">
        <v>11</v>
      </c>
      <c r="E789" s="188" t="s">
        <v>514</v>
      </c>
      <c r="F789" s="33">
        <v>300</v>
      </c>
      <c r="G789" s="35">
        <f>G790</f>
        <v>0</v>
      </c>
    </row>
    <row r="790" spans="1:7" ht="25.5" hidden="1" x14ac:dyDescent="0.2">
      <c r="A790" s="218" t="s">
        <v>520</v>
      </c>
      <c r="B790" s="32" t="s">
        <v>34</v>
      </c>
      <c r="C790" s="69" t="s">
        <v>2</v>
      </c>
      <c r="D790" s="69" t="s">
        <v>11</v>
      </c>
      <c r="E790" s="188" t="s">
        <v>514</v>
      </c>
      <c r="F790" s="33">
        <v>330</v>
      </c>
      <c r="G790" s="35"/>
    </row>
    <row r="791" spans="1:7" ht="38.25" x14ac:dyDescent="0.2">
      <c r="A791" s="93" t="s">
        <v>710</v>
      </c>
      <c r="B791" s="32" t="s">
        <v>34</v>
      </c>
      <c r="C791" s="69" t="s">
        <v>2</v>
      </c>
      <c r="D791" s="69" t="s">
        <v>11</v>
      </c>
      <c r="E791" s="35" t="s">
        <v>120</v>
      </c>
      <c r="F791" s="216"/>
      <c r="G791" s="35">
        <f>G792+G796+G801+G812</f>
        <v>1883</v>
      </c>
    </row>
    <row r="792" spans="1:7" ht="51" x14ac:dyDescent="0.2">
      <c r="A792" s="93" t="s">
        <v>640</v>
      </c>
      <c r="B792" s="32" t="s">
        <v>34</v>
      </c>
      <c r="C792" s="69" t="s">
        <v>2</v>
      </c>
      <c r="D792" s="69" t="s">
        <v>11</v>
      </c>
      <c r="E792" s="35" t="s">
        <v>477</v>
      </c>
      <c r="F792" s="216"/>
      <c r="G792" s="35">
        <f>G793</f>
        <v>1883</v>
      </c>
    </row>
    <row r="793" spans="1:7" ht="38.25" x14ac:dyDescent="0.2">
      <c r="A793" s="119" t="s">
        <v>393</v>
      </c>
      <c r="B793" s="32" t="s">
        <v>34</v>
      </c>
      <c r="C793" s="69" t="s">
        <v>2</v>
      </c>
      <c r="D793" s="69" t="s">
        <v>11</v>
      </c>
      <c r="E793" s="35" t="s">
        <v>639</v>
      </c>
      <c r="F793" s="216"/>
      <c r="G793" s="35">
        <f>G794</f>
        <v>1883</v>
      </c>
    </row>
    <row r="794" spans="1:7" ht="38.25" x14ac:dyDescent="0.2">
      <c r="A794" s="31" t="s">
        <v>359</v>
      </c>
      <c r="B794" s="32" t="s">
        <v>34</v>
      </c>
      <c r="C794" s="69" t="s">
        <v>2</v>
      </c>
      <c r="D794" s="69" t="s">
        <v>11</v>
      </c>
      <c r="E794" s="35" t="s">
        <v>639</v>
      </c>
      <c r="F794" s="216">
        <v>200</v>
      </c>
      <c r="G794" s="35">
        <f>G795</f>
        <v>1883</v>
      </c>
    </row>
    <row r="795" spans="1:7" ht="38.25" x14ac:dyDescent="0.2">
      <c r="A795" s="31" t="s">
        <v>360</v>
      </c>
      <c r="B795" s="32" t="s">
        <v>34</v>
      </c>
      <c r="C795" s="69" t="s">
        <v>2</v>
      </c>
      <c r="D795" s="69" t="s">
        <v>11</v>
      </c>
      <c r="E795" s="35" t="s">
        <v>639</v>
      </c>
      <c r="F795" s="216">
        <v>240</v>
      </c>
      <c r="G795" s="35">
        <f>1583+300</f>
        <v>1883</v>
      </c>
    </row>
    <row r="796" spans="1:7" ht="63.75" hidden="1" x14ac:dyDescent="0.2">
      <c r="A796" s="93" t="s">
        <v>645</v>
      </c>
      <c r="B796" s="32" t="s">
        <v>34</v>
      </c>
      <c r="C796" s="69" t="s">
        <v>2</v>
      </c>
      <c r="D796" s="69" t="s">
        <v>11</v>
      </c>
      <c r="E796" s="35" t="s">
        <v>513</v>
      </c>
      <c r="F796" s="71"/>
      <c r="G796" s="35">
        <f>G797</f>
        <v>0</v>
      </c>
    </row>
    <row r="797" spans="1:7" ht="38.25" hidden="1" x14ac:dyDescent="0.2">
      <c r="A797" s="119" t="s">
        <v>393</v>
      </c>
      <c r="B797" s="32" t="s">
        <v>34</v>
      </c>
      <c r="C797" s="69" t="s">
        <v>2</v>
      </c>
      <c r="D797" s="69" t="s">
        <v>11</v>
      </c>
      <c r="E797" s="35" t="s">
        <v>642</v>
      </c>
      <c r="F797" s="71"/>
      <c r="G797" s="35">
        <f>G798</f>
        <v>0</v>
      </c>
    </row>
    <row r="798" spans="1:7" ht="38.25" hidden="1" x14ac:dyDescent="0.2">
      <c r="A798" s="31" t="s">
        <v>359</v>
      </c>
      <c r="B798" s="32" t="s">
        <v>34</v>
      </c>
      <c r="C798" s="69" t="s">
        <v>2</v>
      </c>
      <c r="D798" s="69" t="s">
        <v>11</v>
      </c>
      <c r="E798" s="35" t="s">
        <v>642</v>
      </c>
      <c r="F798" s="216">
        <v>200</v>
      </c>
      <c r="G798" s="35">
        <f>G799</f>
        <v>0</v>
      </c>
    </row>
    <row r="799" spans="1:7" ht="38.25" hidden="1" x14ac:dyDescent="0.2">
      <c r="A799" s="31" t="s">
        <v>360</v>
      </c>
      <c r="B799" s="32" t="s">
        <v>34</v>
      </c>
      <c r="C799" s="69" t="s">
        <v>2</v>
      </c>
      <c r="D799" s="69" t="s">
        <v>11</v>
      </c>
      <c r="E799" s="35" t="s">
        <v>642</v>
      </c>
      <c r="F799" s="216">
        <v>240</v>
      </c>
      <c r="G799" s="35"/>
    </row>
    <row r="800" spans="1:7" hidden="1" x14ac:dyDescent="0.2">
      <c r="A800" s="105"/>
      <c r="B800" s="32"/>
      <c r="C800" s="69"/>
      <c r="D800" s="69"/>
      <c r="E800" s="35"/>
      <c r="F800" s="71"/>
      <c r="G800" s="35"/>
    </row>
    <row r="801" spans="1:7" ht="76.5" hidden="1" x14ac:dyDescent="0.2">
      <c r="A801" s="29" t="s">
        <v>474</v>
      </c>
      <c r="B801" s="32" t="s">
        <v>34</v>
      </c>
      <c r="C801" s="69" t="s">
        <v>2</v>
      </c>
      <c r="D801" s="69" t="s">
        <v>11</v>
      </c>
      <c r="E801" s="35" t="s">
        <v>368</v>
      </c>
      <c r="F801" s="71"/>
      <c r="G801" s="35">
        <f>G802</f>
        <v>0</v>
      </c>
    </row>
    <row r="802" spans="1:7" ht="38.25" hidden="1" x14ac:dyDescent="0.2">
      <c r="A802" s="119" t="s">
        <v>393</v>
      </c>
      <c r="B802" s="32" t="s">
        <v>34</v>
      </c>
      <c r="C802" s="69" t="s">
        <v>2</v>
      </c>
      <c r="D802" s="69" t="s">
        <v>11</v>
      </c>
      <c r="E802" s="35" t="s">
        <v>369</v>
      </c>
      <c r="F802" s="71"/>
      <c r="G802" s="35">
        <f>G803</f>
        <v>0</v>
      </c>
    </row>
    <row r="803" spans="1:7" ht="38.25" hidden="1" x14ac:dyDescent="0.2">
      <c r="A803" s="31" t="s">
        <v>359</v>
      </c>
      <c r="B803" s="32" t="s">
        <v>34</v>
      </c>
      <c r="C803" s="69" t="s">
        <v>2</v>
      </c>
      <c r="D803" s="69" t="s">
        <v>11</v>
      </c>
      <c r="E803" s="35" t="s">
        <v>369</v>
      </c>
      <c r="F803" s="71">
        <v>200</v>
      </c>
      <c r="G803" s="35">
        <f>G804</f>
        <v>0</v>
      </c>
    </row>
    <row r="804" spans="1:7" ht="38.25" hidden="1" x14ac:dyDescent="0.2">
      <c r="A804" s="31" t="s">
        <v>360</v>
      </c>
      <c r="B804" s="32" t="s">
        <v>34</v>
      </c>
      <c r="C804" s="69" t="s">
        <v>2</v>
      </c>
      <c r="D804" s="69" t="s">
        <v>11</v>
      </c>
      <c r="E804" s="35" t="s">
        <v>369</v>
      </c>
      <c r="F804" s="71">
        <v>240</v>
      </c>
      <c r="G804" s="35">
        <v>0</v>
      </c>
    </row>
    <row r="805" spans="1:7" hidden="1" x14ac:dyDescent="0.2">
      <c r="A805" s="108"/>
      <c r="B805" s="32"/>
      <c r="C805" s="69"/>
      <c r="D805" s="69"/>
      <c r="E805" s="35"/>
      <c r="F805" s="71"/>
      <c r="G805" s="35"/>
    </row>
    <row r="806" spans="1:7" hidden="1" x14ac:dyDescent="0.2">
      <c r="A806" s="108"/>
      <c r="B806" s="32"/>
      <c r="C806" s="69"/>
      <c r="D806" s="69"/>
      <c r="E806" s="35"/>
      <c r="F806" s="71"/>
      <c r="G806" s="35"/>
    </row>
    <row r="807" spans="1:7" hidden="1" x14ac:dyDescent="0.2">
      <c r="A807" s="93"/>
      <c r="B807" s="32"/>
      <c r="C807" s="69"/>
      <c r="D807" s="69"/>
      <c r="E807" s="35"/>
      <c r="F807" s="71"/>
      <c r="G807" s="35"/>
    </row>
    <row r="808" spans="1:7" hidden="1" x14ac:dyDescent="0.2">
      <c r="A808" s="217"/>
      <c r="B808" s="32"/>
      <c r="C808" s="69"/>
      <c r="D808" s="69"/>
      <c r="E808" s="35"/>
      <c r="F808" s="71"/>
      <c r="G808" s="35"/>
    </row>
    <row r="809" spans="1:7" hidden="1" x14ac:dyDescent="0.2">
      <c r="A809" s="101"/>
      <c r="B809" s="32"/>
      <c r="C809" s="69"/>
      <c r="D809" s="69"/>
      <c r="E809" s="35"/>
      <c r="F809" s="71"/>
      <c r="G809" s="35"/>
    </row>
    <row r="810" spans="1:7" hidden="1" x14ac:dyDescent="0.2">
      <c r="A810" s="37"/>
      <c r="B810" s="32"/>
      <c r="C810" s="69"/>
      <c r="D810" s="69"/>
      <c r="E810" s="35"/>
      <c r="F810" s="71"/>
      <c r="G810" s="35"/>
    </row>
    <row r="811" spans="1:7" hidden="1" x14ac:dyDescent="0.2">
      <c r="A811" s="219"/>
      <c r="B811" s="39"/>
      <c r="C811" s="190"/>
      <c r="D811" s="190"/>
      <c r="E811" s="35"/>
      <c r="F811" s="71"/>
      <c r="G811" s="35"/>
    </row>
    <row r="812" spans="1:7" hidden="1" x14ac:dyDescent="0.2">
      <c r="A812" s="70"/>
      <c r="B812" s="32"/>
      <c r="C812" s="69"/>
      <c r="D812" s="69"/>
      <c r="E812" s="220"/>
      <c r="F812" s="71"/>
      <c r="G812" s="35"/>
    </row>
    <row r="813" spans="1:7" hidden="1" x14ac:dyDescent="0.2">
      <c r="A813" s="154"/>
      <c r="B813" s="32"/>
      <c r="C813" s="69"/>
      <c r="D813" s="69"/>
      <c r="E813" s="220"/>
      <c r="F813" s="71"/>
      <c r="G813" s="35"/>
    </row>
    <row r="814" spans="1:7" hidden="1" x14ac:dyDescent="0.2">
      <c r="A814" s="31"/>
      <c r="B814" s="32"/>
      <c r="C814" s="69"/>
      <c r="D814" s="69"/>
      <c r="E814" s="220"/>
      <c r="F814" s="57"/>
      <c r="G814" s="35"/>
    </row>
    <row r="815" spans="1:7" hidden="1" x14ac:dyDescent="0.2">
      <c r="A815" s="221"/>
      <c r="B815" s="32"/>
      <c r="C815" s="69"/>
      <c r="D815" s="69"/>
      <c r="E815" s="222"/>
      <c r="F815" s="57"/>
      <c r="G815" s="35"/>
    </row>
    <row r="816" spans="1:7" ht="25.5" x14ac:dyDescent="0.2">
      <c r="A816" s="223" t="s">
        <v>51</v>
      </c>
      <c r="B816" s="224" t="s">
        <v>34</v>
      </c>
      <c r="C816" s="64" t="s">
        <v>28</v>
      </c>
      <c r="D816" s="64" t="s">
        <v>17</v>
      </c>
      <c r="E816" s="35"/>
      <c r="F816" s="71"/>
      <c r="G816" s="35">
        <f>G817</f>
        <v>98744</v>
      </c>
    </row>
    <row r="817" spans="1:7" x14ac:dyDescent="0.2">
      <c r="A817" s="223" t="s">
        <v>29</v>
      </c>
      <c r="B817" s="225" t="s">
        <v>34</v>
      </c>
      <c r="C817" s="40" t="s">
        <v>28</v>
      </c>
      <c r="D817" s="40" t="s">
        <v>0</v>
      </c>
      <c r="E817" s="35"/>
      <c r="F817" s="71"/>
      <c r="G817" s="35">
        <f>G818+G824</f>
        <v>98744</v>
      </c>
    </row>
    <row r="818" spans="1:7" ht="25.5" x14ac:dyDescent="0.2">
      <c r="A818" s="226" t="s">
        <v>711</v>
      </c>
      <c r="B818" s="225" t="s">
        <v>34</v>
      </c>
      <c r="C818" s="40" t="s">
        <v>28</v>
      </c>
      <c r="D818" s="40" t="s">
        <v>0</v>
      </c>
      <c r="E818" s="35" t="s">
        <v>120</v>
      </c>
      <c r="F818" s="71"/>
      <c r="G818" s="35">
        <f>G819</f>
        <v>23769</v>
      </c>
    </row>
    <row r="819" spans="1:7" ht="51" x14ac:dyDescent="0.2">
      <c r="A819" s="226" t="s">
        <v>729</v>
      </c>
      <c r="B819" s="225" t="s">
        <v>34</v>
      </c>
      <c r="C819" s="40" t="s">
        <v>28</v>
      </c>
      <c r="D819" s="40" t="s">
        <v>0</v>
      </c>
      <c r="E819" s="35" t="s">
        <v>513</v>
      </c>
      <c r="F819" s="71"/>
      <c r="G819" s="35">
        <f>G820</f>
        <v>23769</v>
      </c>
    </row>
    <row r="820" spans="1:7" ht="38.25" x14ac:dyDescent="0.2">
      <c r="A820" s="171" t="s">
        <v>730</v>
      </c>
      <c r="B820" s="225" t="s">
        <v>34</v>
      </c>
      <c r="C820" s="40" t="s">
        <v>28</v>
      </c>
      <c r="D820" s="40" t="s">
        <v>0</v>
      </c>
      <c r="E820" s="35" t="s">
        <v>737</v>
      </c>
      <c r="F820" s="71"/>
      <c r="G820" s="35">
        <f>G821</f>
        <v>23769</v>
      </c>
    </row>
    <row r="821" spans="1:7" ht="51" x14ac:dyDescent="0.2">
      <c r="A821" s="215" t="s">
        <v>534</v>
      </c>
      <c r="B821" s="225" t="s">
        <v>34</v>
      </c>
      <c r="C821" s="40" t="s">
        <v>28</v>
      </c>
      <c r="D821" s="40" t="s">
        <v>0</v>
      </c>
      <c r="E821" s="35" t="s">
        <v>737</v>
      </c>
      <c r="F821" s="71">
        <v>400</v>
      </c>
      <c r="G821" s="35">
        <f>G822</f>
        <v>23769</v>
      </c>
    </row>
    <row r="822" spans="1:7" x14ac:dyDescent="0.2">
      <c r="A822" s="31" t="s">
        <v>525</v>
      </c>
      <c r="B822" s="227" t="s">
        <v>34</v>
      </c>
      <c r="C822" s="40" t="s">
        <v>28</v>
      </c>
      <c r="D822" s="40" t="s">
        <v>0</v>
      </c>
      <c r="E822" s="35" t="s">
        <v>737</v>
      </c>
      <c r="F822" s="71">
        <v>410</v>
      </c>
      <c r="G822" s="35">
        <v>23769</v>
      </c>
    </row>
    <row r="823" spans="1:7" ht="25.5" x14ac:dyDescent="0.2">
      <c r="A823" s="228" t="s">
        <v>713</v>
      </c>
      <c r="B823" s="225" t="s">
        <v>34</v>
      </c>
      <c r="C823" s="40" t="s">
        <v>28</v>
      </c>
      <c r="D823" s="40" t="s">
        <v>0</v>
      </c>
      <c r="E823" s="229" t="s">
        <v>531</v>
      </c>
      <c r="F823" s="71"/>
      <c r="G823" s="35">
        <f>G824</f>
        <v>74975</v>
      </c>
    </row>
    <row r="824" spans="1:7" ht="25.5" x14ac:dyDescent="0.2">
      <c r="A824" s="230" t="s">
        <v>690</v>
      </c>
      <c r="B824" s="225" t="s">
        <v>34</v>
      </c>
      <c r="C824" s="40" t="s">
        <v>28</v>
      </c>
      <c r="D824" s="40" t="s">
        <v>0</v>
      </c>
      <c r="E824" s="231" t="s">
        <v>688</v>
      </c>
      <c r="F824" s="33"/>
      <c r="G824" s="35">
        <f>G825</f>
        <v>74975</v>
      </c>
    </row>
    <row r="825" spans="1:7" ht="52.5" customHeight="1" x14ac:dyDescent="0.2">
      <c r="A825" s="230" t="s">
        <v>689</v>
      </c>
      <c r="B825" s="227" t="s">
        <v>34</v>
      </c>
      <c r="C825" s="40" t="s">
        <v>28</v>
      </c>
      <c r="D825" s="40" t="s">
        <v>0</v>
      </c>
      <c r="E825" s="231" t="s">
        <v>687</v>
      </c>
      <c r="F825" s="33"/>
      <c r="G825" s="35">
        <f>G826+G828</f>
        <v>74975</v>
      </c>
    </row>
    <row r="826" spans="1:7" ht="52.5" customHeight="1" x14ac:dyDescent="0.2">
      <c r="A826" s="232" t="s">
        <v>534</v>
      </c>
      <c r="B826" s="225" t="s">
        <v>34</v>
      </c>
      <c r="C826" s="40" t="s">
        <v>28</v>
      </c>
      <c r="D826" s="40" t="s">
        <v>0</v>
      </c>
      <c r="E826" s="231" t="s">
        <v>687</v>
      </c>
      <c r="F826" s="33">
        <v>400</v>
      </c>
      <c r="G826" s="35">
        <f>G827</f>
        <v>14502</v>
      </c>
    </row>
    <row r="827" spans="1:7" ht="17.25" customHeight="1" x14ac:dyDescent="0.2">
      <c r="A827" s="232" t="s">
        <v>525</v>
      </c>
      <c r="B827" s="233" t="s">
        <v>34</v>
      </c>
      <c r="C827" s="42" t="s">
        <v>28</v>
      </c>
      <c r="D827" s="42" t="s">
        <v>0</v>
      </c>
      <c r="E827" s="231" t="s">
        <v>687</v>
      </c>
      <c r="F827" s="33">
        <v>410</v>
      </c>
      <c r="G827" s="35">
        <f>22600+21618-8100-18916-2700</f>
        <v>14502</v>
      </c>
    </row>
    <row r="828" spans="1:7" ht="21.75" customHeight="1" x14ac:dyDescent="0.2">
      <c r="A828" s="232" t="s">
        <v>67</v>
      </c>
      <c r="B828" s="32" t="s">
        <v>34</v>
      </c>
      <c r="C828" s="33" t="s">
        <v>28</v>
      </c>
      <c r="D828" s="33" t="s">
        <v>0</v>
      </c>
      <c r="E828" s="231" t="s">
        <v>687</v>
      </c>
      <c r="F828" s="33">
        <v>800</v>
      </c>
      <c r="G828" s="35">
        <f>G829</f>
        <v>60473</v>
      </c>
    </row>
    <row r="829" spans="1:7" ht="25.5" x14ac:dyDescent="0.2">
      <c r="A829" s="232" t="s">
        <v>386</v>
      </c>
      <c r="B829" s="32" t="s">
        <v>34</v>
      </c>
      <c r="C829" s="33" t="s">
        <v>28</v>
      </c>
      <c r="D829" s="33" t="s">
        <v>0</v>
      </c>
      <c r="E829" s="231" t="s">
        <v>687</v>
      </c>
      <c r="F829" s="33">
        <v>850</v>
      </c>
      <c r="G829" s="35">
        <f>8100+18916+2700+30757</f>
        <v>60473</v>
      </c>
    </row>
    <row r="830" spans="1:7" x14ac:dyDescent="0.2">
      <c r="A830" s="66" t="s">
        <v>49</v>
      </c>
      <c r="B830" s="32" t="s">
        <v>34</v>
      </c>
      <c r="C830" s="33">
        <v>10</v>
      </c>
      <c r="D830" s="33" t="s">
        <v>17</v>
      </c>
      <c r="E830" s="35"/>
      <c r="F830" s="71"/>
      <c r="G830" s="35">
        <f>G831+G838</f>
        <v>86685</v>
      </c>
    </row>
    <row r="831" spans="1:7" ht="18.75" customHeight="1" x14ac:dyDescent="0.2">
      <c r="A831" s="205" t="s">
        <v>38</v>
      </c>
      <c r="B831" s="32" t="s">
        <v>34</v>
      </c>
      <c r="C831" s="33">
        <v>10</v>
      </c>
      <c r="D831" s="234" t="s">
        <v>12</v>
      </c>
      <c r="E831" s="35"/>
      <c r="F831" s="71"/>
      <c r="G831" s="35">
        <f>G832</f>
        <v>3098</v>
      </c>
    </row>
    <row r="832" spans="1:7" ht="38.25" x14ac:dyDescent="0.2">
      <c r="A832" s="93" t="s">
        <v>710</v>
      </c>
      <c r="B832" s="32" t="s">
        <v>34</v>
      </c>
      <c r="C832" s="33">
        <v>10</v>
      </c>
      <c r="D832" s="235" t="s">
        <v>12</v>
      </c>
      <c r="E832" s="236" t="s">
        <v>650</v>
      </c>
      <c r="F832" s="71"/>
      <c r="G832" s="35">
        <f>G833</f>
        <v>3098</v>
      </c>
    </row>
    <row r="833" spans="1:7" ht="42.75" customHeight="1" x14ac:dyDescent="0.2">
      <c r="A833" s="237" t="s">
        <v>651</v>
      </c>
      <c r="B833" s="32" t="s">
        <v>34</v>
      </c>
      <c r="C833" s="33">
        <v>10</v>
      </c>
      <c r="D833" s="235" t="s">
        <v>12</v>
      </c>
      <c r="E833" s="236" t="s">
        <v>653</v>
      </c>
      <c r="F833" s="71"/>
      <c r="G833" s="35">
        <f>G834</f>
        <v>3098</v>
      </c>
    </row>
    <row r="834" spans="1:7" ht="63.75" x14ac:dyDescent="0.2">
      <c r="A834" s="62" t="s">
        <v>635</v>
      </c>
      <c r="B834" s="32" t="s">
        <v>34</v>
      </c>
      <c r="C834" s="33">
        <v>10</v>
      </c>
      <c r="D834" s="235" t="s">
        <v>12</v>
      </c>
      <c r="E834" s="236" t="s">
        <v>652</v>
      </c>
      <c r="F834" s="71"/>
      <c r="G834" s="35">
        <f>G835</f>
        <v>3098</v>
      </c>
    </row>
    <row r="835" spans="1:7" ht="25.5" x14ac:dyDescent="0.2">
      <c r="A835" s="54" t="s">
        <v>84</v>
      </c>
      <c r="B835" s="39" t="s">
        <v>34</v>
      </c>
      <c r="C835" s="85">
        <v>10</v>
      </c>
      <c r="D835" s="235" t="s">
        <v>12</v>
      </c>
      <c r="E835" s="236" t="s">
        <v>652</v>
      </c>
      <c r="F835" s="71">
        <v>300</v>
      </c>
      <c r="G835" s="35">
        <f>G836</f>
        <v>3098</v>
      </c>
    </row>
    <row r="836" spans="1:7" ht="43.5" customHeight="1" x14ac:dyDescent="0.2">
      <c r="A836" s="31" t="s">
        <v>109</v>
      </c>
      <c r="B836" s="32" t="s">
        <v>34</v>
      </c>
      <c r="C836" s="33">
        <v>10</v>
      </c>
      <c r="D836" s="238" t="s">
        <v>12</v>
      </c>
      <c r="E836" s="236" t="s">
        <v>652</v>
      </c>
      <c r="F836" s="71">
        <v>320</v>
      </c>
      <c r="G836" s="35">
        <f>2587+511</f>
        <v>3098</v>
      </c>
    </row>
    <row r="837" spans="1:7" hidden="1" x14ac:dyDescent="0.2">
      <c r="A837" s="66"/>
      <c r="B837" s="32"/>
      <c r="C837" s="33"/>
      <c r="D837" s="33"/>
      <c r="E837" s="35"/>
      <c r="F837" s="71"/>
      <c r="G837" s="35"/>
    </row>
    <row r="838" spans="1:7" x14ac:dyDescent="0.2">
      <c r="A838" s="68" t="s">
        <v>39</v>
      </c>
      <c r="B838" s="32" t="s">
        <v>34</v>
      </c>
      <c r="C838" s="33" t="s">
        <v>36</v>
      </c>
      <c r="D838" s="33" t="s">
        <v>2</v>
      </c>
      <c r="E838" s="35"/>
      <c r="F838" s="71"/>
      <c r="G838" s="35">
        <f>G839</f>
        <v>83587</v>
      </c>
    </row>
    <row r="839" spans="1:7" ht="25.5" x14ac:dyDescent="0.2">
      <c r="A839" s="239" t="s">
        <v>713</v>
      </c>
      <c r="B839" s="240" t="s">
        <v>34</v>
      </c>
      <c r="C839" s="64" t="s">
        <v>36</v>
      </c>
      <c r="D839" s="64" t="s">
        <v>2</v>
      </c>
      <c r="E839" s="241" t="s">
        <v>531</v>
      </c>
      <c r="F839" s="71"/>
      <c r="G839" s="35">
        <f>G840</f>
        <v>83587</v>
      </c>
    </row>
    <row r="840" spans="1:7" ht="76.5" x14ac:dyDescent="0.2">
      <c r="A840" s="171" t="s">
        <v>529</v>
      </c>
      <c r="B840" s="242" t="s">
        <v>34</v>
      </c>
      <c r="C840" s="40" t="s">
        <v>36</v>
      </c>
      <c r="D840" s="40" t="s">
        <v>2</v>
      </c>
      <c r="E840" s="241" t="s">
        <v>532</v>
      </c>
      <c r="F840" s="71"/>
      <c r="G840" s="35">
        <f>G841</f>
        <v>83587</v>
      </c>
    </row>
    <row r="841" spans="1:7" ht="76.5" x14ac:dyDescent="0.2">
      <c r="A841" s="171" t="s">
        <v>530</v>
      </c>
      <c r="B841" s="242" t="s">
        <v>34</v>
      </c>
      <c r="C841" s="40" t="s">
        <v>36</v>
      </c>
      <c r="D841" s="40" t="s">
        <v>2</v>
      </c>
      <c r="E841" s="243" t="s">
        <v>533</v>
      </c>
      <c r="F841" s="71"/>
      <c r="G841" s="35">
        <f>G842</f>
        <v>83587</v>
      </c>
    </row>
    <row r="842" spans="1:7" ht="27.75" customHeight="1" x14ac:dyDescent="0.2">
      <c r="A842" s="83" t="s">
        <v>84</v>
      </c>
      <c r="B842" s="242" t="s">
        <v>34</v>
      </c>
      <c r="C842" s="40" t="s">
        <v>36</v>
      </c>
      <c r="D842" s="40" t="s">
        <v>2</v>
      </c>
      <c r="E842" s="243" t="s">
        <v>533</v>
      </c>
      <c r="F842" s="87" t="s">
        <v>90</v>
      </c>
      <c r="G842" s="35">
        <f>G843</f>
        <v>83587</v>
      </c>
    </row>
    <row r="843" spans="1:7" ht="37.5" customHeight="1" x14ac:dyDescent="0.2">
      <c r="A843" s="54" t="s">
        <v>109</v>
      </c>
      <c r="B843" s="242" t="s">
        <v>34</v>
      </c>
      <c r="C843" s="42" t="s">
        <v>36</v>
      </c>
      <c r="D843" s="42" t="s">
        <v>2</v>
      </c>
      <c r="E843" s="243" t="s">
        <v>533</v>
      </c>
      <c r="F843" s="234" t="s">
        <v>110</v>
      </c>
      <c r="G843" s="35">
        <f>83839+9-261</f>
        <v>83587</v>
      </c>
    </row>
    <row r="844" spans="1:7" ht="63" x14ac:dyDescent="0.2">
      <c r="A844" s="102" t="s">
        <v>59</v>
      </c>
      <c r="B844" s="32" t="s">
        <v>13</v>
      </c>
      <c r="C844" s="35"/>
      <c r="D844" s="35"/>
      <c r="E844" s="35" t="s">
        <v>61</v>
      </c>
      <c r="F844" s="71"/>
      <c r="G844" s="125">
        <f>G868+G1107+G1189+G1245+G845+1</f>
        <v>1821583</v>
      </c>
    </row>
    <row r="845" spans="1:7" ht="25.5" x14ac:dyDescent="0.2">
      <c r="A845" s="68" t="s">
        <v>51</v>
      </c>
      <c r="B845" s="32" t="s">
        <v>13</v>
      </c>
      <c r="C845" s="33" t="s">
        <v>28</v>
      </c>
      <c r="D845" s="51" t="s">
        <v>17</v>
      </c>
      <c r="E845" s="35"/>
      <c r="F845" s="71"/>
      <c r="G845" s="125">
        <f>G846+G859+G853</f>
        <v>130963</v>
      </c>
    </row>
    <row r="846" spans="1:7" x14ac:dyDescent="0.2">
      <c r="A846" s="68" t="s">
        <v>29</v>
      </c>
      <c r="B846" s="32" t="s">
        <v>13</v>
      </c>
      <c r="C846" s="33" t="s">
        <v>28</v>
      </c>
      <c r="D846" s="33" t="s">
        <v>0</v>
      </c>
      <c r="E846" s="35"/>
      <c r="F846" s="71"/>
      <c r="G846" s="125">
        <f>G848</f>
        <v>143</v>
      </c>
    </row>
    <row r="847" spans="1:7" ht="38.25" x14ac:dyDescent="0.2">
      <c r="A847" s="244" t="s">
        <v>700</v>
      </c>
      <c r="B847" s="32" t="s">
        <v>13</v>
      </c>
      <c r="C847" s="33" t="s">
        <v>28</v>
      </c>
      <c r="D847" s="33" t="s">
        <v>0</v>
      </c>
      <c r="E847" s="90" t="s">
        <v>262</v>
      </c>
      <c r="F847" s="71"/>
      <c r="G847" s="125">
        <f>G848</f>
        <v>143</v>
      </c>
    </row>
    <row r="848" spans="1:7" ht="38.25" x14ac:dyDescent="0.2">
      <c r="A848" s="118" t="s">
        <v>596</v>
      </c>
      <c r="B848" s="32" t="s">
        <v>13</v>
      </c>
      <c r="C848" s="33" t="s">
        <v>28</v>
      </c>
      <c r="D848" s="33" t="s">
        <v>0</v>
      </c>
      <c r="E848" s="90" t="s">
        <v>281</v>
      </c>
      <c r="F848" s="71"/>
      <c r="G848" s="125">
        <f>G849</f>
        <v>143</v>
      </c>
    </row>
    <row r="849" spans="1:7" ht="51" x14ac:dyDescent="0.2">
      <c r="A849" s="47" t="s">
        <v>597</v>
      </c>
      <c r="B849" s="32" t="s">
        <v>13</v>
      </c>
      <c r="C849" s="33" t="s">
        <v>28</v>
      </c>
      <c r="D849" s="33" t="s">
        <v>0</v>
      </c>
      <c r="E849" s="245" t="s">
        <v>598</v>
      </c>
      <c r="F849" s="71"/>
      <c r="G849" s="125">
        <f>G850</f>
        <v>143</v>
      </c>
    </row>
    <row r="850" spans="1:7" ht="41.25" customHeight="1" x14ac:dyDescent="0.2">
      <c r="A850" s="83" t="s">
        <v>95</v>
      </c>
      <c r="B850" s="32" t="s">
        <v>13</v>
      </c>
      <c r="C850" s="33" t="s">
        <v>28</v>
      </c>
      <c r="D850" s="33" t="s">
        <v>0</v>
      </c>
      <c r="E850" s="245" t="s">
        <v>598</v>
      </c>
      <c r="F850" s="71">
        <v>600</v>
      </c>
      <c r="G850" s="125">
        <f>G851</f>
        <v>143</v>
      </c>
    </row>
    <row r="851" spans="1:7" x14ac:dyDescent="0.2">
      <c r="A851" s="46" t="s">
        <v>133</v>
      </c>
      <c r="B851" s="32" t="s">
        <v>13</v>
      </c>
      <c r="C851" s="33" t="s">
        <v>28</v>
      </c>
      <c r="D851" s="33" t="s">
        <v>0</v>
      </c>
      <c r="E851" s="245" t="s">
        <v>598</v>
      </c>
      <c r="F851" s="71">
        <v>620</v>
      </c>
      <c r="G851" s="125">
        <v>143</v>
      </c>
    </row>
    <row r="852" spans="1:7" ht="15.75" hidden="1" x14ac:dyDescent="0.2">
      <c r="A852" s="102"/>
      <c r="B852" s="32"/>
      <c r="C852" s="35"/>
      <c r="D852" s="35"/>
      <c r="E852" s="35"/>
      <c r="F852" s="71"/>
      <c r="G852" s="125"/>
    </row>
    <row r="853" spans="1:7" x14ac:dyDescent="0.2">
      <c r="A853" s="68" t="s">
        <v>31</v>
      </c>
      <c r="B853" s="32" t="s">
        <v>13</v>
      </c>
      <c r="C853" s="33" t="s">
        <v>28</v>
      </c>
      <c r="D853" s="51" t="s">
        <v>12</v>
      </c>
      <c r="E853" s="35"/>
      <c r="F853" s="71"/>
      <c r="G853" s="125">
        <f>G854</f>
        <v>70</v>
      </c>
    </row>
    <row r="854" spans="1:7" ht="38.25" x14ac:dyDescent="0.2">
      <c r="A854" s="244" t="s">
        <v>780</v>
      </c>
      <c r="B854" s="32" t="s">
        <v>13</v>
      </c>
      <c r="C854" s="33" t="s">
        <v>28</v>
      </c>
      <c r="D854" s="51" t="s">
        <v>12</v>
      </c>
      <c r="E854" s="35" t="s">
        <v>545</v>
      </c>
      <c r="F854" s="71"/>
      <c r="G854" s="125">
        <f>G855</f>
        <v>70</v>
      </c>
    </row>
    <row r="855" spans="1:7" ht="38.25" x14ac:dyDescent="0.2">
      <c r="A855" s="118" t="s">
        <v>781</v>
      </c>
      <c r="B855" s="32" t="s">
        <v>13</v>
      </c>
      <c r="C855" s="33" t="s">
        <v>28</v>
      </c>
      <c r="D855" s="51" t="s">
        <v>12</v>
      </c>
      <c r="E855" s="35" t="s">
        <v>669</v>
      </c>
      <c r="F855" s="71"/>
      <c r="G855" s="125">
        <f>G856</f>
        <v>70</v>
      </c>
    </row>
    <row r="856" spans="1:7" ht="25.5" x14ac:dyDescent="0.2">
      <c r="A856" s="47" t="s">
        <v>667</v>
      </c>
      <c r="B856" s="32" t="s">
        <v>13</v>
      </c>
      <c r="C856" s="33" t="s">
        <v>28</v>
      </c>
      <c r="D856" s="51" t="s">
        <v>12</v>
      </c>
      <c r="E856" s="35" t="s">
        <v>670</v>
      </c>
      <c r="F856" s="71"/>
      <c r="G856" s="125">
        <f>G857</f>
        <v>70</v>
      </c>
    </row>
    <row r="857" spans="1:7" ht="38.25" customHeight="1" x14ac:dyDescent="0.2">
      <c r="A857" s="83" t="s">
        <v>95</v>
      </c>
      <c r="B857" s="32" t="s">
        <v>13</v>
      </c>
      <c r="C857" s="33" t="s">
        <v>28</v>
      </c>
      <c r="D857" s="51" t="s">
        <v>12</v>
      </c>
      <c r="E857" s="35" t="s">
        <v>670</v>
      </c>
      <c r="F857" s="71">
        <v>600</v>
      </c>
      <c r="G857" s="125">
        <f>G858</f>
        <v>70</v>
      </c>
    </row>
    <row r="858" spans="1:7" x14ac:dyDescent="0.2">
      <c r="A858" s="46" t="s">
        <v>133</v>
      </c>
      <c r="B858" s="32" t="s">
        <v>13</v>
      </c>
      <c r="C858" s="33" t="s">
        <v>28</v>
      </c>
      <c r="D858" s="51" t="s">
        <v>12</v>
      </c>
      <c r="E858" s="35" t="s">
        <v>670</v>
      </c>
      <c r="F858" s="71">
        <v>620</v>
      </c>
      <c r="G858" s="125">
        <v>70</v>
      </c>
    </row>
    <row r="859" spans="1:7" ht="30" customHeight="1" x14ac:dyDescent="0.2">
      <c r="A859" s="68" t="s">
        <v>42</v>
      </c>
      <c r="B859" s="32" t="s">
        <v>13</v>
      </c>
      <c r="C859" s="33" t="s">
        <v>28</v>
      </c>
      <c r="D859" s="51" t="s">
        <v>28</v>
      </c>
      <c r="E859" s="35"/>
      <c r="F859" s="71"/>
      <c r="G859" s="125">
        <f>G860</f>
        <v>130750</v>
      </c>
    </row>
    <row r="860" spans="1:7" ht="42.6" customHeight="1" x14ac:dyDescent="0.2">
      <c r="A860" s="43" t="s">
        <v>756</v>
      </c>
      <c r="B860" s="32" t="s">
        <v>13</v>
      </c>
      <c r="C860" s="33" t="s">
        <v>28</v>
      </c>
      <c r="D860" s="51" t="s">
        <v>28</v>
      </c>
      <c r="E860" s="40" t="s">
        <v>753</v>
      </c>
      <c r="F860" s="71"/>
      <c r="G860" s="125">
        <f>G861</f>
        <v>130750</v>
      </c>
    </row>
    <row r="861" spans="1:7" ht="31.15" customHeight="1" x14ac:dyDescent="0.2">
      <c r="A861" s="44" t="s">
        <v>752</v>
      </c>
      <c r="B861" s="32" t="s">
        <v>13</v>
      </c>
      <c r="C861" s="33" t="s">
        <v>28</v>
      </c>
      <c r="D861" s="51" t="s">
        <v>28</v>
      </c>
      <c r="E861" s="40" t="s">
        <v>754</v>
      </c>
      <c r="F861" s="71"/>
      <c r="G861" s="125">
        <f>G862</f>
        <v>130750</v>
      </c>
    </row>
    <row r="862" spans="1:7" ht="82.15" customHeight="1" x14ac:dyDescent="0.2">
      <c r="A862" s="44" t="s">
        <v>751</v>
      </c>
      <c r="B862" s="32" t="s">
        <v>13</v>
      </c>
      <c r="C862" s="33" t="s">
        <v>28</v>
      </c>
      <c r="D862" s="51" t="s">
        <v>28</v>
      </c>
      <c r="E862" s="40" t="s">
        <v>755</v>
      </c>
      <c r="F862" s="71"/>
      <c r="G862" s="125">
        <f>G863</f>
        <v>130750</v>
      </c>
    </row>
    <row r="863" spans="1:7" ht="57" customHeight="1" x14ac:dyDescent="0.2">
      <c r="A863" s="45" t="s">
        <v>95</v>
      </c>
      <c r="B863" s="32" t="s">
        <v>13</v>
      </c>
      <c r="C863" s="33" t="s">
        <v>28</v>
      </c>
      <c r="D863" s="51" t="s">
        <v>28</v>
      </c>
      <c r="E863" s="40" t="s">
        <v>755</v>
      </c>
      <c r="F863" s="71">
        <v>600</v>
      </c>
      <c r="G863" s="125">
        <f>G864</f>
        <v>130750</v>
      </c>
    </row>
    <row r="864" spans="1:7" ht="21" customHeight="1" x14ac:dyDescent="0.2">
      <c r="A864" s="46" t="s">
        <v>133</v>
      </c>
      <c r="B864" s="32" t="s">
        <v>13</v>
      </c>
      <c r="C864" s="33" t="s">
        <v>28</v>
      </c>
      <c r="D864" s="51" t="s">
        <v>28</v>
      </c>
      <c r="E864" s="40" t="s">
        <v>755</v>
      </c>
      <c r="F864" s="71">
        <v>620</v>
      </c>
      <c r="G864" s="125">
        <f>80000+50750</f>
        <v>130750</v>
      </c>
    </row>
    <row r="865" spans="1:7" ht="27.6" hidden="1" customHeight="1" x14ac:dyDescent="0.2">
      <c r="A865" s="102"/>
      <c r="B865" s="32"/>
      <c r="C865" s="35"/>
      <c r="D865" s="35"/>
      <c r="E865" s="35"/>
      <c r="F865" s="71"/>
      <c r="G865" s="125"/>
    </row>
    <row r="866" spans="1:7" ht="32.450000000000003" hidden="1" customHeight="1" x14ac:dyDescent="0.2">
      <c r="A866" s="102"/>
      <c r="B866" s="32"/>
      <c r="C866" s="35"/>
      <c r="D866" s="35"/>
      <c r="E866" s="35"/>
      <c r="F866" s="71"/>
      <c r="G866" s="125"/>
    </row>
    <row r="867" spans="1:7" ht="36" hidden="1" customHeight="1" x14ac:dyDescent="0.2">
      <c r="A867" s="102"/>
      <c r="B867" s="32"/>
      <c r="C867" s="35"/>
      <c r="D867" s="35"/>
      <c r="E867" s="35"/>
      <c r="F867" s="71"/>
      <c r="G867" s="125"/>
    </row>
    <row r="868" spans="1:7" x14ac:dyDescent="0.2">
      <c r="A868" s="108" t="s">
        <v>52</v>
      </c>
      <c r="B868" s="32" t="s">
        <v>13</v>
      </c>
      <c r="C868" s="69" t="s">
        <v>16</v>
      </c>
      <c r="D868" s="69" t="s">
        <v>17</v>
      </c>
      <c r="E868" s="35"/>
      <c r="F868" s="71"/>
      <c r="G868" s="35">
        <f>G869+G918+G1047+G1085+G1001</f>
        <v>1326567</v>
      </c>
    </row>
    <row r="869" spans="1:7" x14ac:dyDescent="0.2">
      <c r="A869" s="108" t="s">
        <v>40</v>
      </c>
      <c r="B869" s="32" t="s">
        <v>13</v>
      </c>
      <c r="C869" s="69" t="s">
        <v>16</v>
      </c>
      <c r="D869" s="69" t="s">
        <v>0</v>
      </c>
      <c r="E869" s="35"/>
      <c r="F869" s="71"/>
      <c r="G869" s="35">
        <f>G870+G913</f>
        <v>406919</v>
      </c>
    </row>
    <row r="870" spans="1:7" ht="25.5" x14ac:dyDescent="0.2">
      <c r="A870" s="62" t="s">
        <v>717</v>
      </c>
      <c r="B870" s="32" t="s">
        <v>13</v>
      </c>
      <c r="C870" s="69" t="s">
        <v>16</v>
      </c>
      <c r="D870" s="69" t="s">
        <v>0</v>
      </c>
      <c r="E870" s="35" t="s">
        <v>213</v>
      </c>
      <c r="F870" s="71"/>
      <c r="G870" s="35">
        <f>G871+G879+G883+G891+G897+G905+G887+G901+G909</f>
        <v>385457</v>
      </c>
    </row>
    <row r="871" spans="1:7" ht="51" x14ac:dyDescent="0.2">
      <c r="A871" s="62" t="s">
        <v>314</v>
      </c>
      <c r="B871" s="32" t="s">
        <v>13</v>
      </c>
      <c r="C871" s="69" t="s">
        <v>16</v>
      </c>
      <c r="D871" s="69" t="s">
        <v>0</v>
      </c>
      <c r="E871" s="35" t="s">
        <v>147</v>
      </c>
      <c r="F871" s="71"/>
      <c r="G871" s="35">
        <f>G872</f>
        <v>152657</v>
      </c>
    </row>
    <row r="872" spans="1:7" ht="76.5" x14ac:dyDescent="0.2">
      <c r="A872" s="119" t="s">
        <v>75</v>
      </c>
      <c r="B872" s="32" t="s">
        <v>13</v>
      </c>
      <c r="C872" s="69" t="s">
        <v>16</v>
      </c>
      <c r="D872" s="69" t="s">
        <v>0</v>
      </c>
      <c r="E872" s="35" t="s">
        <v>148</v>
      </c>
      <c r="F872" s="71"/>
      <c r="G872" s="35">
        <f>G873</f>
        <v>152657</v>
      </c>
    </row>
    <row r="873" spans="1:7" ht="42.75" customHeight="1" x14ac:dyDescent="0.2">
      <c r="A873" s="31" t="s">
        <v>95</v>
      </c>
      <c r="B873" s="32" t="s">
        <v>13</v>
      </c>
      <c r="C873" s="69" t="s">
        <v>16</v>
      </c>
      <c r="D873" s="69" t="s">
        <v>0</v>
      </c>
      <c r="E873" s="35" t="s">
        <v>148</v>
      </c>
      <c r="F873" s="71">
        <v>600</v>
      </c>
      <c r="G873" s="35">
        <f>G874</f>
        <v>152657</v>
      </c>
    </row>
    <row r="874" spans="1:7" x14ac:dyDescent="0.2">
      <c r="A874" s="105" t="s">
        <v>133</v>
      </c>
      <c r="B874" s="32" t="s">
        <v>13</v>
      </c>
      <c r="C874" s="69" t="s">
        <v>16</v>
      </c>
      <c r="D874" s="69" t="s">
        <v>0</v>
      </c>
      <c r="E874" s="35" t="s">
        <v>148</v>
      </c>
      <c r="F874" s="71">
        <v>620</v>
      </c>
      <c r="G874" s="35">
        <v>152657</v>
      </c>
    </row>
    <row r="875" spans="1:7" ht="78.75" hidden="1" customHeight="1" x14ac:dyDescent="0.2">
      <c r="A875" s="62"/>
      <c r="B875" s="32"/>
      <c r="C875" s="69"/>
      <c r="D875" s="69"/>
      <c r="E875" s="35"/>
      <c r="F875" s="71"/>
      <c r="G875" s="35"/>
    </row>
    <row r="876" spans="1:7" ht="105.75" hidden="1" customHeight="1" x14ac:dyDescent="0.2">
      <c r="A876" s="119"/>
      <c r="B876" s="32"/>
      <c r="C876" s="69"/>
      <c r="D876" s="69"/>
      <c r="E876" s="35"/>
      <c r="F876" s="71"/>
      <c r="G876" s="35"/>
    </row>
    <row r="877" spans="1:7" hidden="1" x14ac:dyDescent="0.2">
      <c r="A877" s="31"/>
      <c r="B877" s="32"/>
      <c r="C877" s="69"/>
      <c r="D877" s="69"/>
      <c r="E877" s="35"/>
      <c r="F877" s="71"/>
      <c r="G877" s="35"/>
    </row>
    <row r="878" spans="1:7" hidden="1" x14ac:dyDescent="0.2">
      <c r="A878" s="105"/>
      <c r="B878" s="32"/>
      <c r="C878" s="69"/>
      <c r="D878" s="69"/>
      <c r="E878" s="35"/>
      <c r="F878" s="71"/>
      <c r="G878" s="35"/>
    </row>
    <row r="879" spans="1:7" ht="76.5" x14ac:dyDescent="0.2">
      <c r="A879" s="62" t="s">
        <v>452</v>
      </c>
      <c r="B879" s="32" t="s">
        <v>13</v>
      </c>
      <c r="C879" s="69" t="s">
        <v>16</v>
      </c>
      <c r="D879" s="69" t="s">
        <v>0</v>
      </c>
      <c r="E879" s="35" t="s">
        <v>149</v>
      </c>
      <c r="F879" s="71"/>
      <c r="G879" s="35">
        <f>G880</f>
        <v>157789</v>
      </c>
    </row>
    <row r="880" spans="1:7" ht="89.25" x14ac:dyDescent="0.2">
      <c r="A880" s="119" t="s">
        <v>440</v>
      </c>
      <c r="B880" s="32" t="s">
        <v>13</v>
      </c>
      <c r="C880" s="69" t="s">
        <v>16</v>
      </c>
      <c r="D880" s="69" t="s">
        <v>0</v>
      </c>
      <c r="E880" s="35" t="s">
        <v>227</v>
      </c>
      <c r="F880" s="71"/>
      <c r="G880" s="35">
        <f>G881</f>
        <v>157789</v>
      </c>
    </row>
    <row r="881" spans="1:7" ht="40.5" customHeight="1" x14ac:dyDescent="0.2">
      <c r="A881" s="31" t="s">
        <v>95</v>
      </c>
      <c r="B881" s="32" t="s">
        <v>13</v>
      </c>
      <c r="C881" s="69" t="s">
        <v>16</v>
      </c>
      <c r="D881" s="69" t="s">
        <v>0</v>
      </c>
      <c r="E881" s="35" t="s">
        <v>227</v>
      </c>
      <c r="F881" s="71">
        <v>600</v>
      </c>
      <c r="G881" s="35">
        <f>G882</f>
        <v>157789</v>
      </c>
    </row>
    <row r="882" spans="1:7" x14ac:dyDescent="0.2">
      <c r="A882" s="105" t="s">
        <v>133</v>
      </c>
      <c r="B882" s="32" t="s">
        <v>13</v>
      </c>
      <c r="C882" s="69" t="s">
        <v>16</v>
      </c>
      <c r="D882" s="69" t="s">
        <v>0</v>
      </c>
      <c r="E882" s="35" t="s">
        <v>227</v>
      </c>
      <c r="F882" s="71">
        <v>620</v>
      </c>
      <c r="G882" s="35">
        <v>157789</v>
      </c>
    </row>
    <row r="883" spans="1:7" ht="51" x14ac:dyDescent="0.2">
      <c r="A883" s="62" t="s">
        <v>315</v>
      </c>
      <c r="B883" s="51" t="s">
        <v>13</v>
      </c>
      <c r="C883" s="51" t="s">
        <v>16</v>
      </c>
      <c r="D883" s="51" t="s">
        <v>0</v>
      </c>
      <c r="E883" s="51" t="s">
        <v>152</v>
      </c>
      <c r="F883" s="124"/>
      <c r="G883" s="35">
        <f>G884+G888</f>
        <v>7456</v>
      </c>
    </row>
    <row r="884" spans="1:7" ht="63.75" x14ac:dyDescent="0.2">
      <c r="A884" s="62" t="s">
        <v>394</v>
      </c>
      <c r="B884" s="51" t="s">
        <v>13</v>
      </c>
      <c r="C884" s="51" t="s">
        <v>16</v>
      </c>
      <c r="D884" s="51" t="s">
        <v>0</v>
      </c>
      <c r="E884" s="51" t="s">
        <v>153</v>
      </c>
      <c r="F884" s="124"/>
      <c r="G884" s="35">
        <f>G885</f>
        <v>7456</v>
      </c>
    </row>
    <row r="885" spans="1:7" ht="40.5" customHeight="1" x14ac:dyDescent="0.2">
      <c r="A885" s="105" t="s">
        <v>95</v>
      </c>
      <c r="B885" s="51" t="s">
        <v>13</v>
      </c>
      <c r="C885" s="51" t="s">
        <v>16</v>
      </c>
      <c r="D885" s="51" t="s">
        <v>0</v>
      </c>
      <c r="E885" s="51" t="s">
        <v>153</v>
      </c>
      <c r="F885" s="124">
        <v>600</v>
      </c>
      <c r="G885" s="35">
        <f>G886</f>
        <v>7456</v>
      </c>
    </row>
    <row r="886" spans="1:7" x14ac:dyDescent="0.2">
      <c r="A886" s="105" t="s">
        <v>133</v>
      </c>
      <c r="B886" s="51" t="s">
        <v>13</v>
      </c>
      <c r="C886" s="51" t="s">
        <v>16</v>
      </c>
      <c r="D886" s="51" t="s">
        <v>0</v>
      </c>
      <c r="E886" s="51" t="s">
        <v>153</v>
      </c>
      <c r="F886" s="124">
        <v>620</v>
      </c>
      <c r="G886" s="35">
        <v>7456</v>
      </c>
    </row>
    <row r="887" spans="1:7" ht="51" hidden="1" x14ac:dyDescent="0.2">
      <c r="A887" s="62" t="s">
        <v>315</v>
      </c>
      <c r="B887" s="51" t="s">
        <v>13</v>
      </c>
      <c r="C887" s="51" t="s">
        <v>16</v>
      </c>
      <c r="D887" s="51" t="s">
        <v>0</v>
      </c>
      <c r="E887" s="51" t="s">
        <v>152</v>
      </c>
      <c r="F887" s="124"/>
      <c r="G887" s="35">
        <v>0</v>
      </c>
    </row>
    <row r="888" spans="1:7" ht="38.25" hidden="1" x14ac:dyDescent="0.2">
      <c r="A888" s="62" t="s">
        <v>606</v>
      </c>
      <c r="B888" s="51" t="s">
        <v>13</v>
      </c>
      <c r="C888" s="51" t="s">
        <v>16</v>
      </c>
      <c r="D888" s="51" t="s">
        <v>0</v>
      </c>
      <c r="E888" s="51" t="s">
        <v>605</v>
      </c>
      <c r="F888" s="124"/>
      <c r="G888" s="35">
        <f>G889</f>
        <v>0</v>
      </c>
    </row>
    <row r="889" spans="1:7" ht="45" hidden="1" customHeight="1" x14ac:dyDescent="0.2">
      <c r="A889" s="105" t="s">
        <v>95</v>
      </c>
      <c r="B889" s="51" t="s">
        <v>13</v>
      </c>
      <c r="C889" s="51" t="s">
        <v>16</v>
      </c>
      <c r="D889" s="51" t="s">
        <v>0</v>
      </c>
      <c r="E889" s="51" t="s">
        <v>605</v>
      </c>
      <c r="F889" s="124">
        <v>600</v>
      </c>
      <c r="G889" s="35">
        <f>G890</f>
        <v>0</v>
      </c>
    </row>
    <row r="890" spans="1:7" hidden="1" x14ac:dyDescent="0.2">
      <c r="A890" s="105" t="s">
        <v>133</v>
      </c>
      <c r="B890" s="51" t="s">
        <v>13</v>
      </c>
      <c r="C890" s="51" t="s">
        <v>16</v>
      </c>
      <c r="D890" s="51" t="s">
        <v>0</v>
      </c>
      <c r="E890" s="51" t="s">
        <v>605</v>
      </c>
      <c r="F890" s="124">
        <v>620</v>
      </c>
      <c r="G890" s="35">
        <v>0</v>
      </c>
    </row>
    <row r="891" spans="1:7" ht="56.25" customHeight="1" x14ac:dyDescent="0.2">
      <c r="A891" s="62" t="s">
        <v>453</v>
      </c>
      <c r="B891" s="51" t="s">
        <v>13</v>
      </c>
      <c r="C891" s="51" t="s">
        <v>16</v>
      </c>
      <c r="D891" s="51" t="s">
        <v>0</v>
      </c>
      <c r="E891" s="51" t="s">
        <v>154</v>
      </c>
      <c r="F891" s="124"/>
      <c r="G891" s="35">
        <f>G892</f>
        <v>41592</v>
      </c>
    </row>
    <row r="892" spans="1:7" ht="63.75" x14ac:dyDescent="0.2">
      <c r="A892" s="29" t="s">
        <v>394</v>
      </c>
      <c r="B892" s="32" t="s">
        <v>13</v>
      </c>
      <c r="C892" s="69" t="s">
        <v>16</v>
      </c>
      <c r="D892" s="69" t="s">
        <v>0</v>
      </c>
      <c r="E892" s="35" t="s">
        <v>155</v>
      </c>
      <c r="F892" s="71"/>
      <c r="G892" s="35">
        <f>G896+G894</f>
        <v>41592</v>
      </c>
    </row>
    <row r="893" spans="1:7" ht="40.5" hidden="1" customHeight="1" x14ac:dyDescent="0.2">
      <c r="A893" s="105" t="s">
        <v>375</v>
      </c>
      <c r="B893" s="32" t="s">
        <v>13</v>
      </c>
      <c r="C893" s="69" t="s">
        <v>16</v>
      </c>
      <c r="D893" s="69" t="s">
        <v>0</v>
      </c>
      <c r="E893" s="35" t="s">
        <v>155</v>
      </c>
      <c r="F893" s="71">
        <v>200</v>
      </c>
      <c r="G893" s="35">
        <f>G894</f>
        <v>0</v>
      </c>
    </row>
    <row r="894" spans="1:7" ht="42.75" hidden="1" customHeight="1" x14ac:dyDescent="0.2">
      <c r="A894" s="105" t="s">
        <v>376</v>
      </c>
      <c r="B894" s="32" t="s">
        <v>13</v>
      </c>
      <c r="C894" s="69" t="s">
        <v>16</v>
      </c>
      <c r="D894" s="69" t="s">
        <v>0</v>
      </c>
      <c r="E894" s="35" t="s">
        <v>155</v>
      </c>
      <c r="F894" s="71">
        <v>240</v>
      </c>
      <c r="G894" s="35">
        <f>18684-18684</f>
        <v>0</v>
      </c>
    </row>
    <row r="895" spans="1:7" ht="41.45" customHeight="1" x14ac:dyDescent="0.2">
      <c r="A895" s="31" t="s">
        <v>95</v>
      </c>
      <c r="B895" s="32" t="s">
        <v>13</v>
      </c>
      <c r="C895" s="69" t="s">
        <v>16</v>
      </c>
      <c r="D895" s="69" t="s">
        <v>0</v>
      </c>
      <c r="E895" s="35" t="s">
        <v>155</v>
      </c>
      <c r="F895" s="71">
        <v>600</v>
      </c>
      <c r="G895" s="35">
        <f>G896</f>
        <v>41592</v>
      </c>
    </row>
    <row r="896" spans="1:7" ht="20.45" customHeight="1" x14ac:dyDescent="0.2">
      <c r="A896" s="105" t="s">
        <v>133</v>
      </c>
      <c r="B896" s="32" t="s">
        <v>13</v>
      </c>
      <c r="C896" s="69" t="s">
        <v>16</v>
      </c>
      <c r="D896" s="69" t="s">
        <v>0</v>
      </c>
      <c r="E896" s="35" t="s">
        <v>155</v>
      </c>
      <c r="F896" s="71">
        <v>620</v>
      </c>
      <c r="G896" s="35">
        <f>7505+34000-1000+1088-1</f>
        <v>41592</v>
      </c>
    </row>
    <row r="897" spans="1:7" ht="47.45" customHeight="1" x14ac:dyDescent="0.2">
      <c r="A897" s="246" t="s">
        <v>364</v>
      </c>
      <c r="B897" s="224" t="s">
        <v>13</v>
      </c>
      <c r="C897" s="247" t="s">
        <v>16</v>
      </c>
      <c r="D897" s="247" t="s">
        <v>0</v>
      </c>
      <c r="E897" s="84" t="s">
        <v>373</v>
      </c>
      <c r="F897" s="84" t="s">
        <v>365</v>
      </c>
      <c r="G897" s="248">
        <f>G898</f>
        <v>1203</v>
      </c>
    </row>
    <row r="898" spans="1:7" ht="38.25" x14ac:dyDescent="0.2">
      <c r="A898" s="47" t="s">
        <v>366</v>
      </c>
      <c r="B898" s="225" t="s">
        <v>13</v>
      </c>
      <c r="C898" s="55" t="s">
        <v>16</v>
      </c>
      <c r="D898" s="55" t="s">
        <v>0</v>
      </c>
      <c r="E898" s="87" t="s">
        <v>374</v>
      </c>
      <c r="F898" s="87"/>
      <c r="G898" s="249">
        <f>G899</f>
        <v>1203</v>
      </c>
    </row>
    <row r="899" spans="1:7" ht="41.25" customHeight="1" x14ac:dyDescent="0.2">
      <c r="A899" s="46" t="s">
        <v>95</v>
      </c>
      <c r="B899" s="225" t="s">
        <v>13</v>
      </c>
      <c r="C899" s="55" t="s">
        <v>16</v>
      </c>
      <c r="D899" s="55" t="s">
        <v>0</v>
      </c>
      <c r="E899" s="87" t="s">
        <v>374</v>
      </c>
      <c r="F899" s="87" t="s">
        <v>74</v>
      </c>
      <c r="G899" s="249">
        <f>G900</f>
        <v>1203</v>
      </c>
    </row>
    <row r="900" spans="1:7" ht="40.5" customHeight="1" x14ac:dyDescent="0.2">
      <c r="A900" s="185" t="s">
        <v>367</v>
      </c>
      <c r="B900" s="242" t="s">
        <v>13</v>
      </c>
      <c r="C900" s="59" t="s">
        <v>16</v>
      </c>
      <c r="D900" s="59" t="s">
        <v>0</v>
      </c>
      <c r="E900" s="234" t="s">
        <v>374</v>
      </c>
      <c r="F900" s="234" t="s">
        <v>171</v>
      </c>
      <c r="G900" s="250">
        <v>1203</v>
      </c>
    </row>
    <row r="901" spans="1:7" ht="40.5" customHeight="1" x14ac:dyDescent="0.2">
      <c r="A901" s="72" t="s">
        <v>550</v>
      </c>
      <c r="B901" s="251" t="s">
        <v>13</v>
      </c>
      <c r="C901" s="34" t="s">
        <v>16</v>
      </c>
      <c r="D901" s="34" t="s">
        <v>0</v>
      </c>
      <c r="E901" s="51" t="s">
        <v>551</v>
      </c>
      <c r="F901" s="51"/>
      <c r="G901" s="163">
        <f>G902</f>
        <v>280</v>
      </c>
    </row>
    <row r="902" spans="1:7" ht="40.5" customHeight="1" x14ac:dyDescent="0.2">
      <c r="A902" s="72" t="s">
        <v>391</v>
      </c>
      <c r="B902" s="251" t="s">
        <v>13</v>
      </c>
      <c r="C902" s="34" t="s">
        <v>16</v>
      </c>
      <c r="D902" s="34" t="s">
        <v>0</v>
      </c>
      <c r="E902" s="51" t="s">
        <v>552</v>
      </c>
      <c r="F902" s="51"/>
      <c r="G902" s="163">
        <f>G903</f>
        <v>280</v>
      </c>
    </row>
    <row r="903" spans="1:7" ht="40.5" customHeight="1" x14ac:dyDescent="0.2">
      <c r="A903" s="76" t="s">
        <v>95</v>
      </c>
      <c r="B903" s="251" t="s">
        <v>13</v>
      </c>
      <c r="C903" s="34" t="s">
        <v>16</v>
      </c>
      <c r="D903" s="34" t="s">
        <v>0</v>
      </c>
      <c r="E903" s="51" t="s">
        <v>552</v>
      </c>
      <c r="F903" s="51" t="s">
        <v>74</v>
      </c>
      <c r="G903" s="163">
        <f>G904</f>
        <v>280</v>
      </c>
    </row>
    <row r="904" spans="1:7" x14ac:dyDescent="0.2">
      <c r="A904" s="76" t="s">
        <v>133</v>
      </c>
      <c r="B904" s="251" t="s">
        <v>13</v>
      </c>
      <c r="C904" s="34" t="s">
        <v>16</v>
      </c>
      <c r="D904" s="34" t="s">
        <v>0</v>
      </c>
      <c r="E904" s="51" t="s">
        <v>552</v>
      </c>
      <c r="F904" s="51" t="s">
        <v>184</v>
      </c>
      <c r="G904" s="163">
        <v>280</v>
      </c>
    </row>
    <row r="905" spans="1:7" ht="63.75" x14ac:dyDescent="0.2">
      <c r="A905" s="72" t="s">
        <v>489</v>
      </c>
      <c r="B905" s="242" t="s">
        <v>13</v>
      </c>
      <c r="C905" s="186" t="s">
        <v>16</v>
      </c>
      <c r="D905" s="186" t="s">
        <v>0</v>
      </c>
      <c r="E905" s="73" t="s">
        <v>491</v>
      </c>
      <c r="F905" s="51"/>
      <c r="G905" s="163">
        <f>G906</f>
        <v>23711</v>
      </c>
    </row>
    <row r="906" spans="1:7" ht="40.5" customHeight="1" x14ac:dyDescent="0.2">
      <c r="A906" s="72" t="s">
        <v>490</v>
      </c>
      <c r="B906" s="242" t="s">
        <v>13</v>
      </c>
      <c r="C906" s="186" t="s">
        <v>16</v>
      </c>
      <c r="D906" s="186" t="s">
        <v>0</v>
      </c>
      <c r="E906" s="73" t="s">
        <v>491</v>
      </c>
      <c r="F906" s="51"/>
      <c r="G906" s="163">
        <f>G907</f>
        <v>23711</v>
      </c>
    </row>
    <row r="907" spans="1:7" ht="40.5" customHeight="1" x14ac:dyDescent="0.2">
      <c r="A907" s="31" t="s">
        <v>95</v>
      </c>
      <c r="B907" s="242" t="s">
        <v>13</v>
      </c>
      <c r="C907" s="186" t="s">
        <v>16</v>
      </c>
      <c r="D907" s="186" t="s">
        <v>0</v>
      </c>
      <c r="E907" s="73" t="s">
        <v>491</v>
      </c>
      <c r="F907" s="51" t="s">
        <v>74</v>
      </c>
      <c r="G907" s="163">
        <f>G908</f>
        <v>23711</v>
      </c>
    </row>
    <row r="908" spans="1:7" ht="19.5" customHeight="1" x14ac:dyDescent="0.2">
      <c r="A908" s="105" t="s">
        <v>133</v>
      </c>
      <c r="B908" s="242" t="s">
        <v>13</v>
      </c>
      <c r="C908" s="186" t="s">
        <v>16</v>
      </c>
      <c r="D908" s="186" t="s">
        <v>0</v>
      </c>
      <c r="E908" s="73" t="s">
        <v>491</v>
      </c>
      <c r="F908" s="51" t="s">
        <v>184</v>
      </c>
      <c r="G908" s="163">
        <f>7371+1+15600+739</f>
        <v>23711</v>
      </c>
    </row>
    <row r="909" spans="1:7" ht="45.75" customHeight="1" x14ac:dyDescent="0.2">
      <c r="A909" s="62" t="s">
        <v>829</v>
      </c>
      <c r="B909" s="242" t="s">
        <v>13</v>
      </c>
      <c r="C909" s="186" t="s">
        <v>16</v>
      </c>
      <c r="D909" s="186" t="s">
        <v>0</v>
      </c>
      <c r="E909" s="73" t="s">
        <v>831</v>
      </c>
      <c r="F909" s="51"/>
      <c r="G909" s="163">
        <f>G910</f>
        <v>769</v>
      </c>
    </row>
    <row r="910" spans="1:7" ht="61.5" customHeight="1" x14ac:dyDescent="0.2">
      <c r="A910" s="62" t="s">
        <v>830</v>
      </c>
      <c r="B910" s="242" t="s">
        <v>13</v>
      </c>
      <c r="C910" s="186" t="s">
        <v>16</v>
      </c>
      <c r="D910" s="186" t="s">
        <v>0</v>
      </c>
      <c r="E910" s="73" t="s">
        <v>832</v>
      </c>
      <c r="F910" s="51"/>
      <c r="G910" s="163">
        <f>G911</f>
        <v>769</v>
      </c>
    </row>
    <row r="911" spans="1:7" ht="49.5" customHeight="1" x14ac:dyDescent="0.2">
      <c r="A911" s="31" t="s">
        <v>95</v>
      </c>
      <c r="B911" s="242" t="s">
        <v>13</v>
      </c>
      <c r="C911" s="186" t="s">
        <v>16</v>
      </c>
      <c r="D911" s="186" t="s">
        <v>0</v>
      </c>
      <c r="E911" s="73" t="s">
        <v>832</v>
      </c>
      <c r="F911" s="51" t="s">
        <v>74</v>
      </c>
      <c r="G911" s="163">
        <f>G912</f>
        <v>769</v>
      </c>
    </row>
    <row r="912" spans="1:7" ht="27" customHeight="1" x14ac:dyDescent="0.2">
      <c r="A912" s="105" t="s">
        <v>133</v>
      </c>
      <c r="B912" s="242" t="s">
        <v>13</v>
      </c>
      <c r="C912" s="186" t="s">
        <v>16</v>
      </c>
      <c r="D912" s="186" t="s">
        <v>0</v>
      </c>
      <c r="E912" s="73" t="s">
        <v>832</v>
      </c>
      <c r="F912" s="51" t="s">
        <v>184</v>
      </c>
      <c r="G912" s="163">
        <v>769</v>
      </c>
    </row>
    <row r="913" spans="1:7" ht="102" x14ac:dyDescent="0.2">
      <c r="A913" s="62" t="s">
        <v>634</v>
      </c>
      <c r="B913" s="242" t="s">
        <v>13</v>
      </c>
      <c r="C913" s="186" t="s">
        <v>16</v>
      </c>
      <c r="D913" s="186" t="s">
        <v>0</v>
      </c>
      <c r="E913" s="73" t="s">
        <v>593</v>
      </c>
      <c r="F913" s="51"/>
      <c r="G913" s="163">
        <f>G914</f>
        <v>21462</v>
      </c>
    </row>
    <row r="914" spans="1:7" ht="51" x14ac:dyDescent="0.2">
      <c r="A914" s="62" t="s">
        <v>591</v>
      </c>
      <c r="B914" s="242" t="s">
        <v>13</v>
      </c>
      <c r="C914" s="186" t="s">
        <v>16</v>
      </c>
      <c r="D914" s="186" t="s">
        <v>0</v>
      </c>
      <c r="E914" s="73" t="s">
        <v>594</v>
      </c>
      <c r="F914" s="51"/>
      <c r="G914" s="163">
        <f>G915</f>
        <v>21462</v>
      </c>
    </row>
    <row r="915" spans="1:7" ht="38.25" x14ac:dyDescent="0.2">
      <c r="A915" s="62" t="s">
        <v>592</v>
      </c>
      <c r="B915" s="242" t="s">
        <v>13</v>
      </c>
      <c r="C915" s="186" t="s">
        <v>16</v>
      </c>
      <c r="D915" s="186" t="s">
        <v>0</v>
      </c>
      <c r="E915" s="73" t="s">
        <v>595</v>
      </c>
      <c r="F915" s="51"/>
      <c r="G915" s="163">
        <f>G916</f>
        <v>21462</v>
      </c>
    </row>
    <row r="916" spans="1:7" ht="51" x14ac:dyDescent="0.2">
      <c r="A916" s="31" t="s">
        <v>95</v>
      </c>
      <c r="B916" s="242" t="s">
        <v>13</v>
      </c>
      <c r="C916" s="186" t="s">
        <v>16</v>
      </c>
      <c r="D916" s="186" t="s">
        <v>0</v>
      </c>
      <c r="E916" s="73" t="s">
        <v>595</v>
      </c>
      <c r="F916" s="51" t="s">
        <v>74</v>
      </c>
      <c r="G916" s="163">
        <f>G917</f>
        <v>21462</v>
      </c>
    </row>
    <row r="917" spans="1:7" ht="19.5" customHeight="1" x14ac:dyDescent="0.2">
      <c r="A917" s="105" t="s">
        <v>133</v>
      </c>
      <c r="B917" s="242" t="s">
        <v>13</v>
      </c>
      <c r="C917" s="186" t="s">
        <v>16</v>
      </c>
      <c r="D917" s="186" t="s">
        <v>0</v>
      </c>
      <c r="E917" s="73" t="s">
        <v>595</v>
      </c>
      <c r="F917" s="51" t="s">
        <v>184</v>
      </c>
      <c r="G917" s="163">
        <v>21462</v>
      </c>
    </row>
    <row r="918" spans="1:7" x14ac:dyDescent="0.2">
      <c r="A918" s="108" t="s">
        <v>18</v>
      </c>
      <c r="B918" s="32" t="s">
        <v>13</v>
      </c>
      <c r="C918" s="69" t="s">
        <v>16</v>
      </c>
      <c r="D918" s="69" t="s">
        <v>3</v>
      </c>
      <c r="E918" s="35"/>
      <c r="F918" s="71"/>
      <c r="G918" s="35">
        <f>G919+G991+G996-1</f>
        <v>757159</v>
      </c>
    </row>
    <row r="919" spans="1:7" ht="25.5" x14ac:dyDescent="0.2">
      <c r="A919" s="62" t="s">
        <v>718</v>
      </c>
      <c r="B919" s="32" t="s">
        <v>13</v>
      </c>
      <c r="C919" s="69" t="s">
        <v>16</v>
      </c>
      <c r="D919" s="69" t="s">
        <v>3</v>
      </c>
      <c r="E919" s="35" t="s">
        <v>213</v>
      </c>
      <c r="F919" s="71"/>
      <c r="G919" s="35">
        <f>G920+G924+G932+G936+G940+G947+G955+G959+G963+G928+G967+G976+G972+G983+G987</f>
        <v>735542</v>
      </c>
    </row>
    <row r="920" spans="1:7" ht="76.5" x14ac:dyDescent="0.2">
      <c r="A920" s="62" t="s">
        <v>454</v>
      </c>
      <c r="B920" s="32" t="s">
        <v>13</v>
      </c>
      <c r="C920" s="69" t="s">
        <v>16</v>
      </c>
      <c r="D920" s="69" t="s">
        <v>3</v>
      </c>
      <c r="E920" s="35" t="s">
        <v>157</v>
      </c>
      <c r="F920" s="71"/>
      <c r="G920" s="35">
        <f>G921</f>
        <v>456852</v>
      </c>
    </row>
    <row r="921" spans="1:7" ht="118.9" customHeight="1" x14ac:dyDescent="0.2">
      <c r="A921" s="252" t="s">
        <v>441</v>
      </c>
      <c r="B921" s="32" t="s">
        <v>13</v>
      </c>
      <c r="C921" s="69" t="s">
        <v>16</v>
      </c>
      <c r="D921" s="69" t="s">
        <v>3</v>
      </c>
      <c r="E921" s="35" t="s">
        <v>156</v>
      </c>
      <c r="F921" s="71"/>
      <c r="G921" s="35">
        <f>G922</f>
        <v>456852</v>
      </c>
    </row>
    <row r="922" spans="1:7" ht="42" customHeight="1" x14ac:dyDescent="0.2">
      <c r="A922" s="31" t="s">
        <v>95</v>
      </c>
      <c r="B922" s="32" t="s">
        <v>13</v>
      </c>
      <c r="C922" s="69" t="s">
        <v>16</v>
      </c>
      <c r="D922" s="69" t="s">
        <v>3</v>
      </c>
      <c r="E922" s="35" t="s">
        <v>156</v>
      </c>
      <c r="F922" s="71">
        <v>600</v>
      </c>
      <c r="G922" s="35">
        <f>G923</f>
        <v>456852</v>
      </c>
    </row>
    <row r="923" spans="1:7" x14ac:dyDescent="0.2">
      <c r="A923" s="105" t="s">
        <v>133</v>
      </c>
      <c r="B923" s="32" t="s">
        <v>13</v>
      </c>
      <c r="C923" s="69" t="s">
        <v>16</v>
      </c>
      <c r="D923" s="69" t="s">
        <v>3</v>
      </c>
      <c r="E923" s="35" t="s">
        <v>156</v>
      </c>
      <c r="F923" s="71">
        <v>620</v>
      </c>
      <c r="G923" s="35">
        <v>456852</v>
      </c>
    </row>
    <row r="924" spans="1:7" ht="66" customHeight="1" x14ac:dyDescent="0.2">
      <c r="A924" s="107" t="s">
        <v>455</v>
      </c>
      <c r="B924" s="32" t="s">
        <v>13</v>
      </c>
      <c r="C924" s="69" t="s">
        <v>16</v>
      </c>
      <c r="D924" s="69" t="s">
        <v>3</v>
      </c>
      <c r="E924" s="35" t="s">
        <v>168</v>
      </c>
      <c r="F924" s="71"/>
      <c r="G924" s="35">
        <f>G925</f>
        <v>7340</v>
      </c>
    </row>
    <row r="925" spans="1:7" ht="69.599999999999994" customHeight="1" x14ac:dyDescent="0.2">
      <c r="A925" s="107" t="s">
        <v>442</v>
      </c>
      <c r="B925" s="32" t="s">
        <v>13</v>
      </c>
      <c r="C925" s="69" t="s">
        <v>16</v>
      </c>
      <c r="D925" s="69" t="s">
        <v>3</v>
      </c>
      <c r="E925" s="35" t="s">
        <v>167</v>
      </c>
      <c r="F925" s="71"/>
      <c r="G925" s="35">
        <f>G926</f>
        <v>7340</v>
      </c>
    </row>
    <row r="926" spans="1:7" ht="41.25" customHeight="1" x14ac:dyDescent="0.2">
      <c r="A926" s="31" t="s">
        <v>95</v>
      </c>
      <c r="B926" s="32" t="s">
        <v>13</v>
      </c>
      <c r="C926" s="69" t="s">
        <v>16</v>
      </c>
      <c r="D926" s="69" t="s">
        <v>3</v>
      </c>
      <c r="E926" s="35" t="s">
        <v>167</v>
      </c>
      <c r="F926" s="71">
        <v>600</v>
      </c>
      <c r="G926" s="35">
        <f>G927</f>
        <v>7340</v>
      </c>
    </row>
    <row r="927" spans="1:7" ht="39" customHeight="1" x14ac:dyDescent="0.2">
      <c r="A927" s="105" t="s">
        <v>172</v>
      </c>
      <c r="B927" s="32" t="s">
        <v>13</v>
      </c>
      <c r="C927" s="69" t="s">
        <v>16</v>
      </c>
      <c r="D927" s="69" t="s">
        <v>3</v>
      </c>
      <c r="E927" s="35" t="s">
        <v>167</v>
      </c>
      <c r="F927" s="71">
        <v>630</v>
      </c>
      <c r="G927" s="35">
        <v>7340</v>
      </c>
    </row>
    <row r="928" spans="1:7" ht="38.25" x14ac:dyDescent="0.2">
      <c r="A928" s="105" t="s">
        <v>475</v>
      </c>
      <c r="B928" s="51" t="s">
        <v>13</v>
      </c>
      <c r="C928" s="51" t="s">
        <v>16</v>
      </c>
      <c r="D928" s="69" t="s">
        <v>3</v>
      </c>
      <c r="E928" s="51" t="s">
        <v>150</v>
      </c>
      <c r="F928" s="124"/>
      <c r="G928" s="35">
        <f>G929</f>
        <v>1152</v>
      </c>
    </row>
    <row r="929" spans="1:7" ht="63.75" x14ac:dyDescent="0.2">
      <c r="A929" s="62" t="s">
        <v>394</v>
      </c>
      <c r="B929" s="51" t="s">
        <v>13</v>
      </c>
      <c r="C929" s="51" t="s">
        <v>16</v>
      </c>
      <c r="D929" s="69" t="s">
        <v>3</v>
      </c>
      <c r="E929" s="51" t="s">
        <v>151</v>
      </c>
      <c r="F929" s="124"/>
      <c r="G929" s="35">
        <f>G930</f>
        <v>1152</v>
      </c>
    </row>
    <row r="930" spans="1:7" ht="51" x14ac:dyDescent="0.2">
      <c r="A930" s="105" t="s">
        <v>95</v>
      </c>
      <c r="B930" s="51" t="s">
        <v>13</v>
      </c>
      <c r="C930" s="51" t="s">
        <v>16</v>
      </c>
      <c r="D930" s="69" t="s">
        <v>3</v>
      </c>
      <c r="E930" s="51" t="s">
        <v>151</v>
      </c>
      <c r="F930" s="124">
        <v>600</v>
      </c>
      <c r="G930" s="35">
        <f>G931</f>
        <v>1152</v>
      </c>
    </row>
    <row r="931" spans="1:7" x14ac:dyDescent="0.2">
      <c r="A931" s="105" t="s">
        <v>133</v>
      </c>
      <c r="B931" s="51" t="s">
        <v>13</v>
      </c>
      <c r="C931" s="51" t="s">
        <v>16</v>
      </c>
      <c r="D931" s="69" t="s">
        <v>3</v>
      </c>
      <c r="E931" s="51" t="s">
        <v>151</v>
      </c>
      <c r="F931" s="124">
        <v>620</v>
      </c>
      <c r="G931" s="35">
        <v>1152</v>
      </c>
    </row>
    <row r="932" spans="1:7" ht="38.25" x14ac:dyDescent="0.2">
      <c r="A932" s="105" t="s">
        <v>456</v>
      </c>
      <c r="B932" s="32" t="s">
        <v>13</v>
      </c>
      <c r="C932" s="69" t="s">
        <v>16</v>
      </c>
      <c r="D932" s="69" t="s">
        <v>3</v>
      </c>
      <c r="E932" s="35" t="s">
        <v>175</v>
      </c>
      <c r="F932" s="71"/>
      <c r="G932" s="35">
        <f>G933</f>
        <v>570</v>
      </c>
    </row>
    <row r="933" spans="1:7" ht="66" customHeight="1" x14ac:dyDescent="0.2">
      <c r="A933" s="62" t="s">
        <v>391</v>
      </c>
      <c r="B933" s="32" t="s">
        <v>13</v>
      </c>
      <c r="C933" s="69" t="s">
        <v>16</v>
      </c>
      <c r="D933" s="69" t="s">
        <v>3</v>
      </c>
      <c r="E933" s="35" t="s">
        <v>176</v>
      </c>
      <c r="F933" s="71"/>
      <c r="G933" s="35">
        <f>G934</f>
        <v>570</v>
      </c>
    </row>
    <row r="934" spans="1:7" ht="39.75" customHeight="1" x14ac:dyDescent="0.2">
      <c r="A934" s="105" t="s">
        <v>95</v>
      </c>
      <c r="B934" s="32" t="s">
        <v>13</v>
      </c>
      <c r="C934" s="69" t="s">
        <v>16</v>
      </c>
      <c r="D934" s="69" t="s">
        <v>3</v>
      </c>
      <c r="E934" s="35" t="s">
        <v>176</v>
      </c>
      <c r="F934" s="71">
        <v>600</v>
      </c>
      <c r="G934" s="35">
        <f>G935</f>
        <v>570</v>
      </c>
    </row>
    <row r="935" spans="1:7" x14ac:dyDescent="0.2">
      <c r="A935" s="105" t="s">
        <v>133</v>
      </c>
      <c r="B935" s="32" t="s">
        <v>13</v>
      </c>
      <c r="C935" s="69" t="s">
        <v>16</v>
      </c>
      <c r="D935" s="69" t="s">
        <v>3</v>
      </c>
      <c r="E935" s="35" t="s">
        <v>176</v>
      </c>
      <c r="F935" s="71">
        <v>620</v>
      </c>
      <c r="G935" s="35">
        <v>570</v>
      </c>
    </row>
    <row r="936" spans="1:7" ht="81" customHeight="1" x14ac:dyDescent="0.2">
      <c r="A936" s="62" t="s">
        <v>457</v>
      </c>
      <c r="B936" s="32" t="s">
        <v>13</v>
      </c>
      <c r="C936" s="69" t="s">
        <v>16</v>
      </c>
      <c r="D936" s="69" t="s">
        <v>3</v>
      </c>
      <c r="E936" s="35" t="s">
        <v>177</v>
      </c>
      <c r="F936" s="71"/>
      <c r="G936" s="35">
        <f>G937</f>
        <v>7928</v>
      </c>
    </row>
    <row r="937" spans="1:7" ht="63.75" x14ac:dyDescent="0.2">
      <c r="A937" s="62" t="s">
        <v>394</v>
      </c>
      <c r="B937" s="32" t="s">
        <v>13</v>
      </c>
      <c r="C937" s="69" t="s">
        <v>16</v>
      </c>
      <c r="D937" s="69" t="s">
        <v>3</v>
      </c>
      <c r="E937" s="35" t="s">
        <v>178</v>
      </c>
      <c r="F937" s="71"/>
      <c r="G937" s="35">
        <f>G938</f>
        <v>7928</v>
      </c>
    </row>
    <row r="938" spans="1:7" ht="42.75" customHeight="1" x14ac:dyDescent="0.2">
      <c r="A938" s="105" t="s">
        <v>95</v>
      </c>
      <c r="B938" s="32" t="s">
        <v>13</v>
      </c>
      <c r="C938" s="69" t="s">
        <v>16</v>
      </c>
      <c r="D938" s="69" t="s">
        <v>3</v>
      </c>
      <c r="E938" s="35" t="s">
        <v>178</v>
      </c>
      <c r="F938" s="71">
        <v>600</v>
      </c>
      <c r="G938" s="35">
        <f>G939</f>
        <v>7928</v>
      </c>
    </row>
    <row r="939" spans="1:7" x14ac:dyDescent="0.2">
      <c r="A939" s="105" t="s">
        <v>133</v>
      </c>
      <c r="B939" s="32" t="s">
        <v>13</v>
      </c>
      <c r="C939" s="69" t="s">
        <v>16</v>
      </c>
      <c r="D939" s="69" t="s">
        <v>3</v>
      </c>
      <c r="E939" s="35" t="s">
        <v>178</v>
      </c>
      <c r="F939" s="71">
        <v>620</v>
      </c>
      <c r="G939" s="35">
        <v>7928</v>
      </c>
    </row>
    <row r="940" spans="1:7" ht="51" x14ac:dyDescent="0.2">
      <c r="A940" s="105" t="s">
        <v>316</v>
      </c>
      <c r="B940" s="32" t="s">
        <v>13</v>
      </c>
      <c r="C940" s="69" t="s">
        <v>16</v>
      </c>
      <c r="D940" s="69" t="s">
        <v>3</v>
      </c>
      <c r="E940" s="167" t="s">
        <v>173</v>
      </c>
      <c r="F940" s="69"/>
      <c r="G940" s="35">
        <f>G941+G944</f>
        <v>87919</v>
      </c>
    </row>
    <row r="941" spans="1:7" ht="63.75" x14ac:dyDescent="0.2">
      <c r="A941" s="29" t="s">
        <v>443</v>
      </c>
      <c r="B941" s="32" t="s">
        <v>13</v>
      </c>
      <c r="C941" s="69" t="s">
        <v>16</v>
      </c>
      <c r="D941" s="69" t="s">
        <v>3</v>
      </c>
      <c r="E941" s="35" t="s">
        <v>174</v>
      </c>
      <c r="F941" s="71"/>
      <c r="G941" s="35">
        <f>G942</f>
        <v>39793</v>
      </c>
    </row>
    <row r="942" spans="1:7" ht="42" customHeight="1" x14ac:dyDescent="0.2">
      <c r="A942" s="31" t="s">
        <v>95</v>
      </c>
      <c r="B942" s="32" t="s">
        <v>13</v>
      </c>
      <c r="C942" s="69" t="s">
        <v>16</v>
      </c>
      <c r="D942" s="69" t="s">
        <v>3</v>
      </c>
      <c r="E942" s="35" t="s">
        <v>174</v>
      </c>
      <c r="F942" s="71">
        <v>600</v>
      </c>
      <c r="G942" s="35">
        <f>G943</f>
        <v>39793</v>
      </c>
    </row>
    <row r="943" spans="1:7" x14ac:dyDescent="0.2">
      <c r="A943" s="105" t="s">
        <v>133</v>
      </c>
      <c r="B943" s="32" t="s">
        <v>13</v>
      </c>
      <c r="C943" s="69" t="s">
        <v>16</v>
      </c>
      <c r="D943" s="69" t="s">
        <v>3</v>
      </c>
      <c r="E943" s="35" t="s">
        <v>174</v>
      </c>
      <c r="F943" s="71">
        <v>620</v>
      </c>
      <c r="G943" s="35">
        <v>39793</v>
      </c>
    </row>
    <row r="944" spans="1:7" ht="63.75" x14ac:dyDescent="0.2">
      <c r="A944" s="62" t="s">
        <v>623</v>
      </c>
      <c r="B944" s="32" t="s">
        <v>13</v>
      </c>
      <c r="C944" s="69" t="s">
        <v>16</v>
      </c>
      <c r="D944" s="69" t="s">
        <v>3</v>
      </c>
      <c r="E944" s="35" t="s">
        <v>624</v>
      </c>
      <c r="F944" s="71"/>
      <c r="G944" s="35">
        <f>G945</f>
        <v>48126</v>
      </c>
    </row>
    <row r="945" spans="1:7" ht="51" x14ac:dyDescent="0.2">
      <c r="A945" s="31" t="s">
        <v>95</v>
      </c>
      <c r="B945" s="32" t="s">
        <v>13</v>
      </c>
      <c r="C945" s="69" t="s">
        <v>16</v>
      </c>
      <c r="D945" s="69" t="s">
        <v>3</v>
      </c>
      <c r="E945" s="35" t="s">
        <v>624</v>
      </c>
      <c r="F945" s="71">
        <v>600</v>
      </c>
      <c r="G945" s="35">
        <f>G946</f>
        <v>48126</v>
      </c>
    </row>
    <row r="946" spans="1:7" x14ac:dyDescent="0.2">
      <c r="A946" s="105" t="s">
        <v>133</v>
      </c>
      <c r="B946" s="32" t="s">
        <v>13</v>
      </c>
      <c r="C946" s="69" t="s">
        <v>16</v>
      </c>
      <c r="D946" s="69" t="s">
        <v>3</v>
      </c>
      <c r="E946" s="35" t="s">
        <v>624</v>
      </c>
      <c r="F946" s="71">
        <v>620</v>
      </c>
      <c r="G946" s="35">
        <f>5+48121</f>
        <v>48126</v>
      </c>
    </row>
    <row r="947" spans="1:7" ht="55.5" customHeight="1" x14ac:dyDescent="0.2">
      <c r="A947" s="62" t="s">
        <v>476</v>
      </c>
      <c r="B947" s="32" t="s">
        <v>13</v>
      </c>
      <c r="C947" s="69" t="s">
        <v>16</v>
      </c>
      <c r="D947" s="69" t="s">
        <v>3</v>
      </c>
      <c r="E947" s="35" t="s">
        <v>169</v>
      </c>
      <c r="F947" s="71"/>
      <c r="G947" s="35">
        <f>G948</f>
        <v>782</v>
      </c>
    </row>
    <row r="948" spans="1:7" ht="129" customHeight="1" x14ac:dyDescent="0.2">
      <c r="A948" s="62" t="s">
        <v>444</v>
      </c>
      <c r="B948" s="32" t="s">
        <v>13</v>
      </c>
      <c r="C948" s="69" t="s">
        <v>16</v>
      </c>
      <c r="D948" s="69" t="s">
        <v>3</v>
      </c>
      <c r="E948" s="167" t="s">
        <v>170</v>
      </c>
      <c r="F948" s="69"/>
      <c r="G948" s="35">
        <f>G949</f>
        <v>782</v>
      </c>
    </row>
    <row r="949" spans="1:7" ht="40.5" customHeight="1" x14ac:dyDescent="0.2">
      <c r="A949" s="31" t="s">
        <v>95</v>
      </c>
      <c r="B949" s="32" t="s">
        <v>13</v>
      </c>
      <c r="C949" s="69" t="s">
        <v>16</v>
      </c>
      <c r="D949" s="69" t="s">
        <v>3</v>
      </c>
      <c r="E949" s="167" t="s">
        <v>170</v>
      </c>
      <c r="F949" s="69" t="s">
        <v>74</v>
      </c>
      <c r="G949" s="35">
        <f>G950</f>
        <v>782</v>
      </c>
    </row>
    <row r="950" spans="1:7" ht="42" customHeight="1" x14ac:dyDescent="0.2">
      <c r="A950" s="105" t="s">
        <v>172</v>
      </c>
      <c r="B950" s="32" t="s">
        <v>13</v>
      </c>
      <c r="C950" s="69" t="s">
        <v>16</v>
      </c>
      <c r="D950" s="69" t="s">
        <v>3</v>
      </c>
      <c r="E950" s="167" t="s">
        <v>170</v>
      </c>
      <c r="F950" s="69" t="s">
        <v>171</v>
      </c>
      <c r="G950" s="35">
        <v>782</v>
      </c>
    </row>
    <row r="951" spans="1:7" ht="54" hidden="1" customHeight="1" x14ac:dyDescent="0.2">
      <c r="A951" s="105"/>
      <c r="B951" s="32"/>
      <c r="C951" s="69"/>
      <c r="D951" s="69"/>
      <c r="E951" s="167"/>
      <c r="F951" s="69"/>
      <c r="G951" s="35"/>
    </row>
    <row r="952" spans="1:7" hidden="1" x14ac:dyDescent="0.2">
      <c r="A952" s="29"/>
      <c r="B952" s="32"/>
      <c r="C952" s="69"/>
      <c r="D952" s="69"/>
      <c r="E952" s="35"/>
      <c r="F952" s="71"/>
      <c r="G952" s="35"/>
    </row>
    <row r="953" spans="1:7" hidden="1" x14ac:dyDescent="0.2">
      <c r="A953" s="31"/>
      <c r="B953" s="32"/>
      <c r="C953" s="69"/>
      <c r="D953" s="69"/>
      <c r="E953" s="35"/>
      <c r="F953" s="71"/>
      <c r="G953" s="35"/>
    </row>
    <row r="954" spans="1:7" hidden="1" x14ac:dyDescent="0.2">
      <c r="A954" s="105"/>
      <c r="B954" s="32"/>
      <c r="C954" s="69"/>
      <c r="D954" s="69"/>
      <c r="E954" s="35"/>
      <c r="F954" s="71"/>
      <c r="G954" s="35"/>
    </row>
    <row r="955" spans="1:7" ht="25.5" x14ac:dyDescent="0.2">
      <c r="A955" s="105" t="s">
        <v>458</v>
      </c>
      <c r="B955" s="32" t="s">
        <v>13</v>
      </c>
      <c r="C955" s="69" t="s">
        <v>16</v>
      </c>
      <c r="D955" s="69" t="s">
        <v>3</v>
      </c>
      <c r="E955" s="35" t="s">
        <v>179</v>
      </c>
      <c r="F955" s="71"/>
      <c r="G955" s="35">
        <f>G956</f>
        <v>13003</v>
      </c>
    </row>
    <row r="956" spans="1:7" ht="63.75" x14ac:dyDescent="0.2">
      <c r="A956" s="62" t="s">
        <v>445</v>
      </c>
      <c r="B956" s="32" t="s">
        <v>13</v>
      </c>
      <c r="C956" s="69" t="s">
        <v>16</v>
      </c>
      <c r="D956" s="69" t="s">
        <v>3</v>
      </c>
      <c r="E956" s="35" t="s">
        <v>180</v>
      </c>
      <c r="F956" s="71"/>
      <c r="G956" s="35">
        <f>G957</f>
        <v>13003</v>
      </c>
    </row>
    <row r="957" spans="1:7" ht="42.75" customHeight="1" x14ac:dyDescent="0.2">
      <c r="A957" s="105" t="s">
        <v>95</v>
      </c>
      <c r="B957" s="32" t="s">
        <v>13</v>
      </c>
      <c r="C957" s="69" t="s">
        <v>16</v>
      </c>
      <c r="D957" s="69" t="s">
        <v>3</v>
      </c>
      <c r="E957" s="35" t="s">
        <v>180</v>
      </c>
      <c r="F957" s="71">
        <v>600</v>
      </c>
      <c r="G957" s="35">
        <f>G958</f>
        <v>13003</v>
      </c>
    </row>
    <row r="958" spans="1:7" x14ac:dyDescent="0.2">
      <c r="A958" s="105" t="s">
        <v>133</v>
      </c>
      <c r="B958" s="32" t="s">
        <v>13</v>
      </c>
      <c r="C958" s="69" t="s">
        <v>16</v>
      </c>
      <c r="D958" s="69" t="s">
        <v>3</v>
      </c>
      <c r="E958" s="35" t="s">
        <v>180</v>
      </c>
      <c r="F958" s="71">
        <v>620</v>
      </c>
      <c r="G958" s="35">
        <v>13003</v>
      </c>
    </row>
    <row r="959" spans="1:7" ht="51" x14ac:dyDescent="0.2">
      <c r="A959" s="105" t="s">
        <v>459</v>
      </c>
      <c r="B959" s="32" t="s">
        <v>13</v>
      </c>
      <c r="C959" s="69" t="s">
        <v>16</v>
      </c>
      <c r="D959" s="69" t="s">
        <v>3</v>
      </c>
      <c r="E959" s="35" t="s">
        <v>152</v>
      </c>
      <c r="F959" s="71"/>
      <c r="G959" s="35">
        <f>G960</f>
        <v>483</v>
      </c>
    </row>
    <row r="960" spans="1:7" ht="76.5" x14ac:dyDescent="0.2">
      <c r="A960" s="62" t="s">
        <v>76</v>
      </c>
      <c r="B960" s="32" t="s">
        <v>13</v>
      </c>
      <c r="C960" s="69" t="s">
        <v>16</v>
      </c>
      <c r="D960" s="69" t="s">
        <v>3</v>
      </c>
      <c r="E960" s="35" t="s">
        <v>153</v>
      </c>
      <c r="F960" s="71"/>
      <c r="G960" s="35">
        <f>G961</f>
        <v>483</v>
      </c>
    </row>
    <row r="961" spans="1:7" ht="40.5" customHeight="1" x14ac:dyDescent="0.2">
      <c r="A961" s="105" t="s">
        <v>95</v>
      </c>
      <c r="B961" s="32" t="s">
        <v>13</v>
      </c>
      <c r="C961" s="69" t="s">
        <v>16</v>
      </c>
      <c r="D961" s="69" t="s">
        <v>3</v>
      </c>
      <c r="E961" s="35" t="s">
        <v>153</v>
      </c>
      <c r="F961" s="71">
        <v>600</v>
      </c>
      <c r="G961" s="35">
        <f>G962</f>
        <v>483</v>
      </c>
    </row>
    <row r="962" spans="1:7" x14ac:dyDescent="0.2">
      <c r="A962" s="105" t="s">
        <v>133</v>
      </c>
      <c r="B962" s="32" t="s">
        <v>13</v>
      </c>
      <c r="C962" s="69" t="s">
        <v>16</v>
      </c>
      <c r="D962" s="69" t="s">
        <v>3</v>
      </c>
      <c r="E962" s="35" t="s">
        <v>153</v>
      </c>
      <c r="F962" s="71">
        <v>620</v>
      </c>
      <c r="G962" s="35">
        <v>483</v>
      </c>
    </row>
    <row r="963" spans="1:7" ht="51.75" customHeight="1" x14ac:dyDescent="0.2">
      <c r="A963" s="62" t="s">
        <v>460</v>
      </c>
      <c r="B963" s="32" t="s">
        <v>13</v>
      </c>
      <c r="C963" s="69" t="s">
        <v>16</v>
      </c>
      <c r="D963" s="69" t="s">
        <v>3</v>
      </c>
      <c r="E963" s="35" t="s">
        <v>154</v>
      </c>
      <c r="F963" s="71"/>
      <c r="G963" s="35">
        <f>G964</f>
        <v>96286</v>
      </c>
    </row>
    <row r="964" spans="1:7" ht="67.900000000000006" customHeight="1" x14ac:dyDescent="0.2">
      <c r="A964" s="107" t="s">
        <v>394</v>
      </c>
      <c r="B964" s="32" t="s">
        <v>13</v>
      </c>
      <c r="C964" s="69" t="s">
        <v>16</v>
      </c>
      <c r="D964" s="69" t="s">
        <v>3</v>
      </c>
      <c r="E964" s="35" t="s">
        <v>155</v>
      </c>
      <c r="F964" s="71"/>
      <c r="G964" s="35">
        <f>G966</f>
        <v>96286</v>
      </c>
    </row>
    <row r="965" spans="1:7" ht="43.5" customHeight="1" x14ac:dyDescent="0.2">
      <c r="A965" s="31" t="s">
        <v>95</v>
      </c>
      <c r="B965" s="32" t="s">
        <v>13</v>
      </c>
      <c r="C965" s="69" t="s">
        <v>16</v>
      </c>
      <c r="D965" s="69" t="s">
        <v>3</v>
      </c>
      <c r="E965" s="35" t="s">
        <v>155</v>
      </c>
      <c r="F965" s="71">
        <v>600</v>
      </c>
      <c r="G965" s="35">
        <f>G966</f>
        <v>96286</v>
      </c>
    </row>
    <row r="966" spans="1:7" ht="18" customHeight="1" x14ac:dyDescent="0.2">
      <c r="A966" s="105" t="s">
        <v>133</v>
      </c>
      <c r="B966" s="32" t="s">
        <v>13</v>
      </c>
      <c r="C966" s="69" t="s">
        <v>16</v>
      </c>
      <c r="D966" s="69" t="s">
        <v>3</v>
      </c>
      <c r="E966" s="35" t="s">
        <v>155</v>
      </c>
      <c r="F966" s="71">
        <v>620</v>
      </c>
      <c r="G966" s="35">
        <f>37661+56246+1000+1446-46-11-10</f>
        <v>96286</v>
      </c>
    </row>
    <row r="967" spans="1:7" ht="114.75" x14ac:dyDescent="0.2">
      <c r="A967" s="72" t="s">
        <v>550</v>
      </c>
      <c r="B967" s="32" t="s">
        <v>13</v>
      </c>
      <c r="C967" s="73" t="s">
        <v>16</v>
      </c>
      <c r="D967" s="73" t="s">
        <v>3</v>
      </c>
      <c r="E967" s="74" t="s">
        <v>551</v>
      </c>
      <c r="F967" s="253"/>
      <c r="G967" s="35">
        <f>G968</f>
        <v>40</v>
      </c>
    </row>
    <row r="968" spans="1:7" ht="63.75" x14ac:dyDescent="0.2">
      <c r="A968" s="72" t="s">
        <v>391</v>
      </c>
      <c r="B968" s="32" t="s">
        <v>13</v>
      </c>
      <c r="C968" s="73" t="s">
        <v>16</v>
      </c>
      <c r="D968" s="73" t="s">
        <v>3</v>
      </c>
      <c r="E968" s="74" t="s">
        <v>552</v>
      </c>
      <c r="F968" s="253"/>
      <c r="G968" s="35">
        <f>G969</f>
        <v>40</v>
      </c>
    </row>
    <row r="969" spans="1:7" ht="41.25" customHeight="1" x14ac:dyDescent="0.2">
      <c r="A969" s="76" t="s">
        <v>95</v>
      </c>
      <c r="B969" s="32" t="s">
        <v>13</v>
      </c>
      <c r="C969" s="73" t="s">
        <v>16</v>
      </c>
      <c r="D969" s="73" t="s">
        <v>3</v>
      </c>
      <c r="E969" s="74" t="s">
        <v>552</v>
      </c>
      <c r="F969" s="75">
        <v>600</v>
      </c>
      <c r="G969" s="35">
        <f>G970</f>
        <v>40</v>
      </c>
    </row>
    <row r="970" spans="1:7" x14ac:dyDescent="0.2">
      <c r="A970" s="76" t="s">
        <v>133</v>
      </c>
      <c r="B970" s="32" t="s">
        <v>13</v>
      </c>
      <c r="C970" s="73" t="s">
        <v>16</v>
      </c>
      <c r="D970" s="73" t="s">
        <v>3</v>
      </c>
      <c r="E970" s="74" t="s">
        <v>552</v>
      </c>
      <c r="F970" s="75">
        <v>620</v>
      </c>
      <c r="G970" s="35">
        <v>40</v>
      </c>
    </row>
    <row r="971" spans="1:7" ht="76.5" hidden="1" x14ac:dyDescent="0.2">
      <c r="A971" s="72" t="s">
        <v>553</v>
      </c>
      <c r="B971" s="32" t="s">
        <v>13</v>
      </c>
      <c r="C971" s="73" t="s">
        <v>16</v>
      </c>
      <c r="D971" s="73" t="s">
        <v>3</v>
      </c>
      <c r="E971" s="74" t="s">
        <v>493</v>
      </c>
      <c r="F971" s="75"/>
      <c r="G971" s="35"/>
    </row>
    <row r="972" spans="1:7" ht="63.75" hidden="1" x14ac:dyDescent="0.2">
      <c r="A972" s="62" t="s">
        <v>492</v>
      </c>
      <c r="B972" s="32" t="s">
        <v>13</v>
      </c>
      <c r="C972" s="73" t="s">
        <v>16</v>
      </c>
      <c r="D972" s="73" t="s">
        <v>3</v>
      </c>
      <c r="E972" s="188" t="s">
        <v>493</v>
      </c>
      <c r="F972" s="75"/>
      <c r="G972" s="35">
        <f>G973</f>
        <v>0</v>
      </c>
    </row>
    <row r="973" spans="1:7" ht="25.5" hidden="1" x14ac:dyDescent="0.2">
      <c r="A973" s="62" t="s">
        <v>494</v>
      </c>
      <c r="B973" s="32" t="s">
        <v>13</v>
      </c>
      <c r="C973" s="73" t="s">
        <v>16</v>
      </c>
      <c r="D973" s="73" t="s">
        <v>3</v>
      </c>
      <c r="E973" s="188" t="s">
        <v>675</v>
      </c>
      <c r="F973" s="75"/>
      <c r="G973" s="35">
        <f>G974</f>
        <v>0</v>
      </c>
    </row>
    <row r="974" spans="1:7" ht="38.25" hidden="1" x14ac:dyDescent="0.2">
      <c r="A974" s="105" t="s">
        <v>496</v>
      </c>
      <c r="B974" s="32" t="s">
        <v>13</v>
      </c>
      <c r="C974" s="73" t="s">
        <v>16</v>
      </c>
      <c r="D974" s="73" t="s">
        <v>3</v>
      </c>
      <c r="E974" s="188" t="s">
        <v>675</v>
      </c>
      <c r="F974" s="75">
        <v>400</v>
      </c>
      <c r="G974" s="35">
        <f>G975</f>
        <v>0</v>
      </c>
    </row>
    <row r="975" spans="1:7" ht="140.25" hidden="1" x14ac:dyDescent="0.2">
      <c r="A975" s="105" t="s">
        <v>674</v>
      </c>
      <c r="B975" s="32" t="s">
        <v>13</v>
      </c>
      <c r="C975" s="73" t="s">
        <v>16</v>
      </c>
      <c r="D975" s="73" t="s">
        <v>3</v>
      </c>
      <c r="E975" s="188" t="s">
        <v>675</v>
      </c>
      <c r="F975" s="75">
        <v>460</v>
      </c>
      <c r="G975" s="35">
        <v>0</v>
      </c>
    </row>
    <row r="976" spans="1:7" ht="54.75" customHeight="1" x14ac:dyDescent="0.2">
      <c r="A976" s="72" t="s">
        <v>489</v>
      </c>
      <c r="B976" s="32" t="s">
        <v>13</v>
      </c>
      <c r="C976" s="73" t="s">
        <v>16</v>
      </c>
      <c r="D976" s="73" t="s">
        <v>3</v>
      </c>
      <c r="E976" s="74" t="s">
        <v>559</v>
      </c>
      <c r="F976" s="75"/>
      <c r="G976" s="35">
        <f>G980+G977</f>
        <v>32569</v>
      </c>
    </row>
    <row r="977" spans="1:7" ht="76.5" x14ac:dyDescent="0.2">
      <c r="A977" s="72" t="s">
        <v>782</v>
      </c>
      <c r="B977" s="32" t="s">
        <v>13</v>
      </c>
      <c r="C977" s="73" t="s">
        <v>16</v>
      </c>
      <c r="D977" s="73" t="s">
        <v>3</v>
      </c>
      <c r="E977" s="74" t="s">
        <v>783</v>
      </c>
      <c r="F977" s="75"/>
      <c r="G977" s="35">
        <f>G978</f>
        <v>2800</v>
      </c>
    </row>
    <row r="978" spans="1:7" ht="40.5" customHeight="1" x14ac:dyDescent="0.2">
      <c r="A978" s="76" t="s">
        <v>95</v>
      </c>
      <c r="B978" s="32" t="s">
        <v>13</v>
      </c>
      <c r="C978" s="73" t="s">
        <v>16</v>
      </c>
      <c r="D978" s="73" t="s">
        <v>3</v>
      </c>
      <c r="E978" s="74" t="s">
        <v>783</v>
      </c>
      <c r="F978" s="75">
        <v>600</v>
      </c>
      <c r="G978" s="35">
        <f>G979</f>
        <v>2800</v>
      </c>
    </row>
    <row r="979" spans="1:7" x14ac:dyDescent="0.2">
      <c r="A979" s="76" t="s">
        <v>133</v>
      </c>
      <c r="B979" s="32" t="s">
        <v>13</v>
      </c>
      <c r="C979" s="73" t="s">
        <v>16</v>
      </c>
      <c r="D979" s="73" t="s">
        <v>3</v>
      </c>
      <c r="E979" s="74" t="s">
        <v>783</v>
      </c>
      <c r="F979" s="75">
        <v>620</v>
      </c>
      <c r="G979" s="35">
        <v>2800</v>
      </c>
    </row>
    <row r="980" spans="1:7" ht="76.5" x14ac:dyDescent="0.2">
      <c r="A980" s="72" t="s">
        <v>558</v>
      </c>
      <c r="B980" s="32" t="s">
        <v>13</v>
      </c>
      <c r="C980" s="73" t="s">
        <v>16</v>
      </c>
      <c r="D980" s="73" t="s">
        <v>3</v>
      </c>
      <c r="E980" s="74" t="s">
        <v>491</v>
      </c>
      <c r="F980" s="75"/>
      <c r="G980" s="35">
        <f>G981</f>
        <v>29769</v>
      </c>
    </row>
    <row r="981" spans="1:7" ht="41.25" customHeight="1" x14ac:dyDescent="0.2">
      <c r="A981" s="76" t="s">
        <v>95</v>
      </c>
      <c r="B981" s="32" t="s">
        <v>13</v>
      </c>
      <c r="C981" s="73" t="s">
        <v>16</v>
      </c>
      <c r="D981" s="73" t="s">
        <v>3</v>
      </c>
      <c r="E981" s="74" t="s">
        <v>491</v>
      </c>
      <c r="F981" s="75">
        <v>600</v>
      </c>
      <c r="G981" s="35">
        <f>G982</f>
        <v>29769</v>
      </c>
    </row>
    <row r="982" spans="1:7" x14ac:dyDescent="0.2">
      <c r="A982" s="76" t="s">
        <v>133</v>
      </c>
      <c r="B982" s="32" t="s">
        <v>13</v>
      </c>
      <c r="C982" s="73" t="s">
        <v>16</v>
      </c>
      <c r="D982" s="73" t="s">
        <v>3</v>
      </c>
      <c r="E982" s="74" t="s">
        <v>491</v>
      </c>
      <c r="F982" s="75">
        <v>620</v>
      </c>
      <c r="G982" s="35">
        <f>10464+1+5043+15000+1100-1839</f>
        <v>29769</v>
      </c>
    </row>
    <row r="983" spans="1:7" ht="153" x14ac:dyDescent="0.2">
      <c r="A983" s="72" t="s">
        <v>766</v>
      </c>
      <c r="B983" s="32" t="s">
        <v>13</v>
      </c>
      <c r="C983" s="73" t="s">
        <v>16</v>
      </c>
      <c r="D983" s="73" t="s">
        <v>3</v>
      </c>
      <c r="E983" s="74" t="s">
        <v>767</v>
      </c>
      <c r="F983" s="75"/>
      <c r="G983" s="35">
        <f>G984</f>
        <v>29018</v>
      </c>
    </row>
    <row r="984" spans="1:7" ht="63.75" x14ac:dyDescent="0.2">
      <c r="A984" s="72" t="s">
        <v>769</v>
      </c>
      <c r="B984" s="32" t="s">
        <v>13</v>
      </c>
      <c r="C984" s="73" t="s">
        <v>16</v>
      </c>
      <c r="D984" s="73" t="s">
        <v>3</v>
      </c>
      <c r="E984" s="74" t="s">
        <v>768</v>
      </c>
      <c r="F984" s="75"/>
      <c r="G984" s="35">
        <f>G985</f>
        <v>29018</v>
      </c>
    </row>
    <row r="985" spans="1:7" ht="51" x14ac:dyDescent="0.2">
      <c r="A985" s="76" t="s">
        <v>95</v>
      </c>
      <c r="B985" s="32" t="s">
        <v>13</v>
      </c>
      <c r="C985" s="73" t="s">
        <v>16</v>
      </c>
      <c r="D985" s="73" t="s">
        <v>3</v>
      </c>
      <c r="E985" s="74" t="s">
        <v>768</v>
      </c>
      <c r="F985" s="75">
        <v>600</v>
      </c>
      <c r="G985" s="35">
        <f>G986</f>
        <v>29018</v>
      </c>
    </row>
    <row r="986" spans="1:7" x14ac:dyDescent="0.2">
      <c r="A986" s="76" t="s">
        <v>133</v>
      </c>
      <c r="B986" s="32" t="s">
        <v>13</v>
      </c>
      <c r="C986" s="73" t="s">
        <v>16</v>
      </c>
      <c r="D986" s="73" t="s">
        <v>3</v>
      </c>
      <c r="E986" s="74" t="s">
        <v>768</v>
      </c>
      <c r="F986" s="75">
        <v>620</v>
      </c>
      <c r="G986" s="35">
        <v>29018</v>
      </c>
    </row>
    <row r="987" spans="1:7" ht="38.25" x14ac:dyDescent="0.2">
      <c r="A987" s="72" t="s">
        <v>779</v>
      </c>
      <c r="B987" s="32" t="s">
        <v>13</v>
      </c>
      <c r="C987" s="73" t="s">
        <v>16</v>
      </c>
      <c r="D987" s="73" t="s">
        <v>3</v>
      </c>
      <c r="E987" s="74" t="s">
        <v>773</v>
      </c>
      <c r="F987" s="75"/>
      <c r="G987" s="35">
        <f>G988</f>
        <v>1600</v>
      </c>
    </row>
    <row r="988" spans="1:7" ht="38.25" x14ac:dyDescent="0.2">
      <c r="A988" s="72" t="s">
        <v>772</v>
      </c>
      <c r="B988" s="32" t="s">
        <v>13</v>
      </c>
      <c r="C988" s="73" t="s">
        <v>16</v>
      </c>
      <c r="D988" s="73" t="s">
        <v>3</v>
      </c>
      <c r="E988" s="74" t="s">
        <v>777</v>
      </c>
      <c r="F988" s="75"/>
      <c r="G988" s="35">
        <f>G989</f>
        <v>1600</v>
      </c>
    </row>
    <row r="989" spans="1:7" ht="51" x14ac:dyDescent="0.2">
      <c r="A989" s="76" t="s">
        <v>95</v>
      </c>
      <c r="B989" s="32" t="s">
        <v>13</v>
      </c>
      <c r="C989" s="73" t="s">
        <v>16</v>
      </c>
      <c r="D989" s="73" t="s">
        <v>3</v>
      </c>
      <c r="E989" s="74" t="s">
        <v>777</v>
      </c>
      <c r="F989" s="75">
        <v>600</v>
      </c>
      <c r="G989" s="35">
        <f>G990</f>
        <v>1600</v>
      </c>
    </row>
    <row r="990" spans="1:7" x14ac:dyDescent="0.2">
      <c r="A990" s="76" t="s">
        <v>133</v>
      </c>
      <c r="B990" s="32" t="s">
        <v>13</v>
      </c>
      <c r="C990" s="73" t="s">
        <v>16</v>
      </c>
      <c r="D990" s="73" t="s">
        <v>3</v>
      </c>
      <c r="E990" s="74" t="s">
        <v>777</v>
      </c>
      <c r="F990" s="75">
        <v>620</v>
      </c>
      <c r="G990" s="35">
        <v>1600</v>
      </c>
    </row>
    <row r="991" spans="1:7" ht="51" x14ac:dyDescent="0.2">
      <c r="A991" s="72" t="s">
        <v>554</v>
      </c>
      <c r="B991" s="32" t="s">
        <v>13</v>
      </c>
      <c r="C991" s="73" t="s">
        <v>16</v>
      </c>
      <c r="D991" s="73" t="s">
        <v>3</v>
      </c>
      <c r="E991" s="74" t="s">
        <v>501</v>
      </c>
      <c r="F991" s="253"/>
      <c r="G991" s="35">
        <f>G992</f>
        <v>100</v>
      </c>
    </row>
    <row r="992" spans="1:7" ht="63.75" x14ac:dyDescent="0.2">
      <c r="A992" s="72" t="s">
        <v>555</v>
      </c>
      <c r="B992" s="32" t="s">
        <v>13</v>
      </c>
      <c r="C992" s="73" t="s">
        <v>16</v>
      </c>
      <c r="D992" s="73" t="s">
        <v>3</v>
      </c>
      <c r="E992" s="74" t="s">
        <v>502</v>
      </c>
      <c r="F992" s="253"/>
      <c r="G992" s="35">
        <f>G993</f>
        <v>100</v>
      </c>
    </row>
    <row r="993" spans="1:7" ht="38.25" x14ac:dyDescent="0.2">
      <c r="A993" s="72" t="s">
        <v>499</v>
      </c>
      <c r="B993" s="32" t="s">
        <v>13</v>
      </c>
      <c r="C993" s="73" t="s">
        <v>16</v>
      </c>
      <c r="D993" s="73" t="s">
        <v>3</v>
      </c>
      <c r="E993" s="74" t="s">
        <v>500</v>
      </c>
      <c r="F993" s="253"/>
      <c r="G993" s="35">
        <f>G994</f>
        <v>100</v>
      </c>
    </row>
    <row r="994" spans="1:7" ht="42" customHeight="1" x14ac:dyDescent="0.2">
      <c r="A994" s="76" t="s">
        <v>95</v>
      </c>
      <c r="B994" s="32" t="s">
        <v>13</v>
      </c>
      <c r="C994" s="73" t="s">
        <v>16</v>
      </c>
      <c r="D994" s="73" t="s">
        <v>3</v>
      </c>
      <c r="E994" s="74" t="s">
        <v>500</v>
      </c>
      <c r="F994" s="75">
        <v>600</v>
      </c>
      <c r="G994" s="35">
        <f>G995</f>
        <v>100</v>
      </c>
    </row>
    <row r="995" spans="1:7" ht="43.5" customHeight="1" x14ac:dyDescent="0.2">
      <c r="A995" s="76" t="s">
        <v>367</v>
      </c>
      <c r="B995" s="32" t="s">
        <v>13</v>
      </c>
      <c r="C995" s="73" t="s">
        <v>16</v>
      </c>
      <c r="D995" s="73" t="s">
        <v>3</v>
      </c>
      <c r="E995" s="74" t="s">
        <v>500</v>
      </c>
      <c r="F995" s="75">
        <v>630</v>
      </c>
      <c r="G995" s="35">
        <f>300-200</f>
        <v>100</v>
      </c>
    </row>
    <row r="996" spans="1:7" ht="102" x14ac:dyDescent="0.2">
      <c r="A996" s="72" t="s">
        <v>634</v>
      </c>
      <c r="B996" s="32" t="s">
        <v>13</v>
      </c>
      <c r="C996" s="73" t="s">
        <v>16</v>
      </c>
      <c r="D996" s="73" t="s">
        <v>3</v>
      </c>
      <c r="E996" s="74" t="s">
        <v>593</v>
      </c>
      <c r="F996" s="75"/>
      <c r="G996" s="35">
        <f>G997</f>
        <v>21518</v>
      </c>
    </row>
    <row r="997" spans="1:7" ht="51" x14ac:dyDescent="0.2">
      <c r="A997" s="254" t="s">
        <v>591</v>
      </c>
      <c r="B997" s="32" t="s">
        <v>13</v>
      </c>
      <c r="C997" s="73" t="s">
        <v>16</v>
      </c>
      <c r="D997" s="73" t="s">
        <v>3</v>
      </c>
      <c r="E997" s="74" t="s">
        <v>594</v>
      </c>
      <c r="F997" s="75"/>
      <c r="G997" s="35">
        <f>G998</f>
        <v>21518</v>
      </c>
    </row>
    <row r="998" spans="1:7" ht="38.25" x14ac:dyDescent="0.2">
      <c r="A998" s="255" t="s">
        <v>592</v>
      </c>
      <c r="B998" s="32" t="s">
        <v>13</v>
      </c>
      <c r="C998" s="73" t="s">
        <v>16</v>
      </c>
      <c r="D998" s="73" t="s">
        <v>3</v>
      </c>
      <c r="E998" s="74" t="s">
        <v>595</v>
      </c>
      <c r="F998" s="75"/>
      <c r="G998" s="35">
        <f>G999</f>
        <v>21518</v>
      </c>
    </row>
    <row r="999" spans="1:7" ht="42" customHeight="1" x14ac:dyDescent="0.2">
      <c r="A999" s="105" t="s">
        <v>95</v>
      </c>
      <c r="B999" s="32" t="s">
        <v>13</v>
      </c>
      <c r="C999" s="73" t="s">
        <v>16</v>
      </c>
      <c r="D999" s="73" t="s">
        <v>3</v>
      </c>
      <c r="E999" s="74" t="s">
        <v>595</v>
      </c>
      <c r="F999" s="75">
        <v>600</v>
      </c>
      <c r="G999" s="35">
        <f>G1000</f>
        <v>21518</v>
      </c>
    </row>
    <row r="1000" spans="1:7" x14ac:dyDescent="0.2">
      <c r="A1000" s="105" t="s">
        <v>133</v>
      </c>
      <c r="B1000" s="32" t="s">
        <v>13</v>
      </c>
      <c r="C1000" s="73" t="s">
        <v>16</v>
      </c>
      <c r="D1000" s="73" t="s">
        <v>3</v>
      </c>
      <c r="E1000" s="74" t="s">
        <v>595</v>
      </c>
      <c r="F1000" s="75">
        <v>620</v>
      </c>
      <c r="G1000" s="35">
        <v>21518</v>
      </c>
    </row>
    <row r="1001" spans="1:7" x14ac:dyDescent="0.2">
      <c r="A1001" s="68" t="s">
        <v>381</v>
      </c>
      <c r="B1001" s="32" t="s">
        <v>13</v>
      </c>
      <c r="C1001" s="69" t="s">
        <v>16</v>
      </c>
      <c r="D1001" s="69" t="s">
        <v>12</v>
      </c>
      <c r="E1001" s="35"/>
      <c r="F1001" s="71"/>
      <c r="G1001" s="35">
        <f>G1002+G1036+G1009</f>
        <v>116359</v>
      </c>
    </row>
    <row r="1002" spans="1:7" ht="51" x14ac:dyDescent="0.2">
      <c r="A1002" s="62" t="s">
        <v>715</v>
      </c>
      <c r="B1002" s="32" t="s">
        <v>13</v>
      </c>
      <c r="C1002" s="69" t="s">
        <v>16</v>
      </c>
      <c r="D1002" s="69" t="s">
        <v>12</v>
      </c>
      <c r="E1002" s="35" t="s">
        <v>181</v>
      </c>
      <c r="F1002" s="71"/>
      <c r="G1002" s="35">
        <f>G1003+G1014+G1018+G1022+G1029</f>
        <v>64341</v>
      </c>
    </row>
    <row r="1003" spans="1:7" ht="28.5" customHeight="1" x14ac:dyDescent="0.2">
      <c r="A1003" s="105" t="s">
        <v>416</v>
      </c>
      <c r="B1003" s="32" t="s">
        <v>13</v>
      </c>
      <c r="C1003" s="69" t="s">
        <v>16</v>
      </c>
      <c r="D1003" s="69" t="s">
        <v>12</v>
      </c>
      <c r="E1003" s="35" t="s">
        <v>200</v>
      </c>
      <c r="F1003" s="71"/>
      <c r="G1003" s="35">
        <f>G1004</f>
        <v>46211</v>
      </c>
    </row>
    <row r="1004" spans="1:7" ht="63.75" x14ac:dyDescent="0.2">
      <c r="A1004" s="29" t="s">
        <v>394</v>
      </c>
      <c r="B1004" s="32" t="s">
        <v>13</v>
      </c>
      <c r="C1004" s="69" t="s">
        <v>16</v>
      </c>
      <c r="D1004" s="69" t="s">
        <v>12</v>
      </c>
      <c r="E1004" s="35" t="s">
        <v>201</v>
      </c>
      <c r="F1004" s="71"/>
      <c r="G1004" s="35">
        <f>G1007+G1005</f>
        <v>46211</v>
      </c>
    </row>
    <row r="1005" spans="1:7" ht="38.25" hidden="1" x14ac:dyDescent="0.2">
      <c r="A1005" s="31" t="s">
        <v>359</v>
      </c>
      <c r="B1005" s="32" t="s">
        <v>13</v>
      </c>
      <c r="C1005" s="69" t="s">
        <v>16</v>
      </c>
      <c r="D1005" s="69" t="s">
        <v>12</v>
      </c>
      <c r="E1005" s="35" t="s">
        <v>201</v>
      </c>
      <c r="F1005" s="71">
        <v>200</v>
      </c>
      <c r="G1005" s="35">
        <f>G1006</f>
        <v>0</v>
      </c>
    </row>
    <row r="1006" spans="1:7" ht="38.25" hidden="1" x14ac:dyDescent="0.2">
      <c r="A1006" s="31" t="s">
        <v>360</v>
      </c>
      <c r="B1006" s="32" t="s">
        <v>13</v>
      </c>
      <c r="C1006" s="69" t="s">
        <v>16</v>
      </c>
      <c r="D1006" s="69" t="s">
        <v>12</v>
      </c>
      <c r="E1006" s="35" t="s">
        <v>201</v>
      </c>
      <c r="F1006" s="71">
        <v>240</v>
      </c>
      <c r="G1006" s="35"/>
    </row>
    <row r="1007" spans="1:7" ht="39.75" customHeight="1" x14ac:dyDescent="0.2">
      <c r="A1007" s="31" t="s">
        <v>95</v>
      </c>
      <c r="B1007" s="32" t="s">
        <v>13</v>
      </c>
      <c r="C1007" s="69" t="s">
        <v>16</v>
      </c>
      <c r="D1007" s="69" t="s">
        <v>12</v>
      </c>
      <c r="E1007" s="35" t="s">
        <v>201</v>
      </c>
      <c r="F1007" s="71">
        <v>600</v>
      </c>
      <c r="G1007" s="35">
        <f>G1008</f>
        <v>46211</v>
      </c>
    </row>
    <row r="1008" spans="1:7" x14ac:dyDescent="0.2">
      <c r="A1008" s="105" t="s">
        <v>133</v>
      </c>
      <c r="B1008" s="32" t="s">
        <v>13</v>
      </c>
      <c r="C1008" s="69" t="s">
        <v>16</v>
      </c>
      <c r="D1008" s="69" t="s">
        <v>12</v>
      </c>
      <c r="E1008" s="35" t="s">
        <v>201</v>
      </c>
      <c r="F1008" s="71">
        <v>620</v>
      </c>
      <c r="G1008" s="35">
        <f>46979-1-767</f>
        <v>46211</v>
      </c>
    </row>
    <row r="1009" spans="1:7" ht="63.75" hidden="1" x14ac:dyDescent="0.2">
      <c r="A1009" s="62" t="s">
        <v>498</v>
      </c>
      <c r="B1009" s="32" t="s">
        <v>13</v>
      </c>
      <c r="C1009" s="69" t="s">
        <v>16</v>
      </c>
      <c r="D1009" s="69" t="s">
        <v>12</v>
      </c>
      <c r="E1009" s="35" t="s">
        <v>501</v>
      </c>
      <c r="F1009" s="71"/>
      <c r="G1009" s="35">
        <f>G1010</f>
        <v>0</v>
      </c>
    </row>
    <row r="1010" spans="1:7" ht="40.5" hidden="1" customHeight="1" x14ac:dyDescent="0.2">
      <c r="A1010" s="62" t="s">
        <v>497</v>
      </c>
      <c r="B1010" s="32" t="s">
        <v>13</v>
      </c>
      <c r="C1010" s="69" t="s">
        <v>16</v>
      </c>
      <c r="D1010" s="69" t="s">
        <v>12</v>
      </c>
      <c r="E1010" s="35" t="s">
        <v>502</v>
      </c>
      <c r="F1010" s="71"/>
      <c r="G1010" s="35">
        <f>G1011</f>
        <v>0</v>
      </c>
    </row>
    <row r="1011" spans="1:7" ht="38.25" hidden="1" x14ac:dyDescent="0.2">
      <c r="A1011" s="62" t="s">
        <v>499</v>
      </c>
      <c r="B1011" s="32" t="s">
        <v>13</v>
      </c>
      <c r="C1011" s="69" t="s">
        <v>16</v>
      </c>
      <c r="D1011" s="69" t="s">
        <v>12</v>
      </c>
      <c r="E1011" s="35" t="s">
        <v>500</v>
      </c>
      <c r="F1011" s="71"/>
      <c r="G1011" s="35">
        <f>G1012</f>
        <v>0</v>
      </c>
    </row>
    <row r="1012" spans="1:7" ht="51" hidden="1" x14ac:dyDescent="0.2">
      <c r="A1012" s="31" t="s">
        <v>95</v>
      </c>
      <c r="B1012" s="32" t="s">
        <v>13</v>
      </c>
      <c r="C1012" s="69" t="s">
        <v>16</v>
      </c>
      <c r="D1012" s="69" t="s">
        <v>12</v>
      </c>
      <c r="E1012" s="35" t="s">
        <v>500</v>
      </c>
      <c r="F1012" s="71">
        <v>600</v>
      </c>
      <c r="G1012" s="35">
        <f>G1013</f>
        <v>0</v>
      </c>
    </row>
    <row r="1013" spans="1:7" ht="38.25" hidden="1" x14ac:dyDescent="0.2">
      <c r="A1013" s="105" t="s">
        <v>172</v>
      </c>
      <c r="B1013" s="32" t="s">
        <v>13</v>
      </c>
      <c r="C1013" s="69" t="s">
        <v>16</v>
      </c>
      <c r="D1013" s="69" t="s">
        <v>12</v>
      </c>
      <c r="E1013" s="35" t="s">
        <v>500</v>
      </c>
      <c r="F1013" s="71">
        <v>630</v>
      </c>
      <c r="G1013" s="35"/>
    </row>
    <row r="1014" spans="1:7" ht="63.75" hidden="1" x14ac:dyDescent="0.2">
      <c r="A1014" s="62" t="s">
        <v>535</v>
      </c>
      <c r="B1014" s="32" t="s">
        <v>13</v>
      </c>
      <c r="C1014" s="51" t="s">
        <v>16</v>
      </c>
      <c r="D1014" s="51" t="s">
        <v>12</v>
      </c>
      <c r="E1014" s="33" t="s">
        <v>536</v>
      </c>
      <c r="F1014" s="33"/>
      <c r="G1014" s="35">
        <f>G1015</f>
        <v>0</v>
      </c>
    </row>
    <row r="1015" spans="1:7" ht="127.5" hidden="1" x14ac:dyDescent="0.2">
      <c r="A1015" s="62" t="s">
        <v>537</v>
      </c>
      <c r="B1015" s="32" t="s">
        <v>13</v>
      </c>
      <c r="C1015" s="51" t="s">
        <v>16</v>
      </c>
      <c r="D1015" s="51" t="s">
        <v>12</v>
      </c>
      <c r="E1015" s="33" t="s">
        <v>538</v>
      </c>
      <c r="F1015" s="33"/>
      <c r="G1015" s="35">
        <f>G1016</f>
        <v>0</v>
      </c>
    </row>
    <row r="1016" spans="1:7" ht="41.25" hidden="1" customHeight="1" x14ac:dyDescent="0.2">
      <c r="A1016" s="76" t="s">
        <v>95</v>
      </c>
      <c r="B1016" s="157" t="s">
        <v>13</v>
      </c>
      <c r="C1016" s="51" t="s">
        <v>16</v>
      </c>
      <c r="D1016" s="51" t="s">
        <v>12</v>
      </c>
      <c r="E1016" s="33" t="s">
        <v>538</v>
      </c>
      <c r="F1016" s="33">
        <v>600</v>
      </c>
      <c r="G1016" s="35">
        <f>G1017</f>
        <v>0</v>
      </c>
    </row>
    <row r="1017" spans="1:7" hidden="1" x14ac:dyDescent="0.2">
      <c r="A1017" s="76" t="s">
        <v>133</v>
      </c>
      <c r="B1017" s="157" t="s">
        <v>13</v>
      </c>
      <c r="C1017" s="51" t="s">
        <v>16</v>
      </c>
      <c r="D1017" s="51" t="s">
        <v>12</v>
      </c>
      <c r="E1017" s="33" t="s">
        <v>538</v>
      </c>
      <c r="F1017" s="33">
        <v>620</v>
      </c>
      <c r="G1017" s="35">
        <v>0</v>
      </c>
    </row>
    <row r="1018" spans="1:7" ht="38.25" x14ac:dyDescent="0.2">
      <c r="A1018" s="72" t="s">
        <v>556</v>
      </c>
      <c r="B1018" s="32" t="s">
        <v>13</v>
      </c>
      <c r="C1018" s="73" t="s">
        <v>16</v>
      </c>
      <c r="D1018" s="73" t="s">
        <v>12</v>
      </c>
      <c r="E1018" s="75" t="s">
        <v>557</v>
      </c>
      <c r="F1018" s="75"/>
      <c r="G1018" s="35">
        <f>G1019</f>
        <v>5000</v>
      </c>
    </row>
    <row r="1019" spans="1:7" ht="38.25" x14ac:dyDescent="0.2">
      <c r="A1019" s="72" t="s">
        <v>581</v>
      </c>
      <c r="B1019" s="32" t="s">
        <v>13</v>
      </c>
      <c r="C1019" s="73" t="s">
        <v>16</v>
      </c>
      <c r="D1019" s="73" t="s">
        <v>12</v>
      </c>
      <c r="E1019" s="75" t="s">
        <v>582</v>
      </c>
      <c r="F1019" s="75"/>
      <c r="G1019" s="35">
        <f>G1020</f>
        <v>5000</v>
      </c>
    </row>
    <row r="1020" spans="1:7" ht="40.5" customHeight="1" x14ac:dyDescent="0.2">
      <c r="A1020" s="76" t="s">
        <v>95</v>
      </c>
      <c r="B1020" s="32" t="s">
        <v>13</v>
      </c>
      <c r="C1020" s="73" t="s">
        <v>16</v>
      </c>
      <c r="D1020" s="73" t="s">
        <v>12</v>
      </c>
      <c r="E1020" s="75" t="s">
        <v>583</v>
      </c>
      <c r="F1020" s="75">
        <v>600</v>
      </c>
      <c r="G1020" s="35">
        <f>G1021</f>
        <v>5000</v>
      </c>
    </row>
    <row r="1021" spans="1:7" x14ac:dyDescent="0.2">
      <c r="A1021" s="76" t="s">
        <v>133</v>
      </c>
      <c r="B1021" s="32" t="s">
        <v>13</v>
      </c>
      <c r="C1021" s="73" t="s">
        <v>16</v>
      </c>
      <c r="D1021" s="73" t="s">
        <v>12</v>
      </c>
      <c r="E1021" s="75" t="s">
        <v>583</v>
      </c>
      <c r="F1021" s="75">
        <v>620</v>
      </c>
      <c r="G1021" s="35">
        <v>5000</v>
      </c>
    </row>
    <row r="1022" spans="1:7" ht="38.25" hidden="1" x14ac:dyDescent="0.2">
      <c r="A1022" s="62" t="s">
        <v>676</v>
      </c>
      <c r="B1022" s="32" t="s">
        <v>13</v>
      </c>
      <c r="C1022" s="73" t="s">
        <v>16</v>
      </c>
      <c r="D1022" s="73" t="s">
        <v>12</v>
      </c>
      <c r="E1022" s="33" t="s">
        <v>679</v>
      </c>
      <c r="F1022" s="75"/>
      <c r="G1022" s="35">
        <f>G1023+G1026</f>
        <v>0</v>
      </c>
    </row>
    <row r="1023" spans="1:7" ht="25.5" hidden="1" x14ac:dyDescent="0.2">
      <c r="A1023" s="62" t="s">
        <v>677</v>
      </c>
      <c r="B1023" s="32" t="s">
        <v>13</v>
      </c>
      <c r="C1023" s="73" t="s">
        <v>16</v>
      </c>
      <c r="D1023" s="73" t="s">
        <v>12</v>
      </c>
      <c r="E1023" s="33" t="s">
        <v>680</v>
      </c>
      <c r="F1023" s="75"/>
      <c r="G1023" s="35">
        <f>G1024</f>
        <v>0</v>
      </c>
    </row>
    <row r="1024" spans="1:7" ht="51" hidden="1" x14ac:dyDescent="0.2">
      <c r="A1024" s="105" t="s">
        <v>95</v>
      </c>
      <c r="B1024" s="32" t="s">
        <v>13</v>
      </c>
      <c r="C1024" s="73" t="s">
        <v>16</v>
      </c>
      <c r="D1024" s="73" t="s">
        <v>12</v>
      </c>
      <c r="E1024" s="33" t="s">
        <v>680</v>
      </c>
      <c r="F1024" s="75">
        <v>600</v>
      </c>
      <c r="G1024" s="35">
        <f>G1025</f>
        <v>0</v>
      </c>
    </row>
    <row r="1025" spans="1:7" hidden="1" x14ac:dyDescent="0.2">
      <c r="A1025" s="105" t="s">
        <v>133</v>
      </c>
      <c r="B1025" s="32" t="s">
        <v>13</v>
      </c>
      <c r="C1025" s="73" t="s">
        <v>16</v>
      </c>
      <c r="D1025" s="73" t="s">
        <v>12</v>
      </c>
      <c r="E1025" s="33" t="s">
        <v>680</v>
      </c>
      <c r="F1025" s="75">
        <v>620</v>
      </c>
      <c r="G1025" s="35">
        <v>0</v>
      </c>
    </row>
    <row r="1026" spans="1:7" ht="38.25" hidden="1" x14ac:dyDescent="0.2">
      <c r="A1026" s="62" t="s">
        <v>678</v>
      </c>
      <c r="B1026" s="32" t="s">
        <v>13</v>
      </c>
      <c r="C1026" s="73" t="s">
        <v>16</v>
      </c>
      <c r="D1026" s="73" t="s">
        <v>12</v>
      </c>
      <c r="E1026" s="33" t="s">
        <v>681</v>
      </c>
      <c r="F1026" s="75"/>
      <c r="G1026" s="35">
        <f>G1027</f>
        <v>0</v>
      </c>
    </row>
    <row r="1027" spans="1:7" ht="51" hidden="1" x14ac:dyDescent="0.2">
      <c r="A1027" s="105" t="s">
        <v>95</v>
      </c>
      <c r="B1027" s="32" t="s">
        <v>13</v>
      </c>
      <c r="C1027" s="73" t="s">
        <v>16</v>
      </c>
      <c r="D1027" s="73" t="s">
        <v>12</v>
      </c>
      <c r="E1027" s="33" t="s">
        <v>681</v>
      </c>
      <c r="F1027" s="75">
        <v>600</v>
      </c>
      <c r="G1027" s="35">
        <f>G1028</f>
        <v>0</v>
      </c>
    </row>
    <row r="1028" spans="1:7" hidden="1" x14ac:dyDescent="0.2">
      <c r="A1028" s="105" t="s">
        <v>133</v>
      </c>
      <c r="B1028" s="32" t="s">
        <v>13</v>
      </c>
      <c r="C1028" s="73" t="s">
        <v>16</v>
      </c>
      <c r="D1028" s="73" t="s">
        <v>12</v>
      </c>
      <c r="E1028" s="33" t="s">
        <v>681</v>
      </c>
      <c r="F1028" s="75">
        <v>620</v>
      </c>
      <c r="G1028" s="35">
        <v>0</v>
      </c>
    </row>
    <row r="1029" spans="1:7" ht="38.25" x14ac:dyDescent="0.2">
      <c r="A1029" s="72" t="s">
        <v>676</v>
      </c>
      <c r="B1029" s="32" t="s">
        <v>13</v>
      </c>
      <c r="C1029" s="73" t="s">
        <v>16</v>
      </c>
      <c r="D1029" s="73" t="s">
        <v>12</v>
      </c>
      <c r="E1029" s="33" t="s">
        <v>679</v>
      </c>
      <c r="F1029" s="75"/>
      <c r="G1029" s="35">
        <f>G1030+G1033</f>
        <v>13130</v>
      </c>
    </row>
    <row r="1030" spans="1:7" ht="38.25" x14ac:dyDescent="0.2">
      <c r="A1030" s="72" t="s">
        <v>678</v>
      </c>
      <c r="B1030" s="32" t="s">
        <v>13</v>
      </c>
      <c r="C1030" s="73" t="s">
        <v>16</v>
      </c>
      <c r="D1030" s="73" t="s">
        <v>12</v>
      </c>
      <c r="E1030" s="33" t="s">
        <v>681</v>
      </c>
      <c r="F1030" s="75"/>
      <c r="G1030" s="35">
        <f>G1031</f>
        <v>767</v>
      </c>
    </row>
    <row r="1031" spans="1:7" ht="39" customHeight="1" x14ac:dyDescent="0.2">
      <c r="A1031" s="31" t="s">
        <v>95</v>
      </c>
      <c r="B1031" s="32" t="s">
        <v>13</v>
      </c>
      <c r="C1031" s="73" t="s">
        <v>16</v>
      </c>
      <c r="D1031" s="73" t="s">
        <v>12</v>
      </c>
      <c r="E1031" s="33" t="s">
        <v>681</v>
      </c>
      <c r="F1031" s="75">
        <v>600</v>
      </c>
      <c r="G1031" s="35">
        <f>G1032</f>
        <v>767</v>
      </c>
    </row>
    <row r="1032" spans="1:7" x14ac:dyDescent="0.2">
      <c r="A1032" s="105" t="s">
        <v>133</v>
      </c>
      <c r="B1032" s="32" t="s">
        <v>13</v>
      </c>
      <c r="C1032" s="73" t="s">
        <v>16</v>
      </c>
      <c r="D1032" s="73" t="s">
        <v>12</v>
      </c>
      <c r="E1032" s="33" t="s">
        <v>681</v>
      </c>
      <c r="F1032" s="75">
        <v>620</v>
      </c>
      <c r="G1032" s="35">
        <v>767</v>
      </c>
    </row>
    <row r="1033" spans="1:7" ht="25.5" x14ac:dyDescent="0.2">
      <c r="A1033" s="72" t="s">
        <v>677</v>
      </c>
      <c r="B1033" s="32" t="s">
        <v>13</v>
      </c>
      <c r="C1033" s="73" t="s">
        <v>16</v>
      </c>
      <c r="D1033" s="73" t="s">
        <v>12</v>
      </c>
      <c r="E1033" s="33" t="s">
        <v>680</v>
      </c>
      <c r="F1033" s="75"/>
      <c r="G1033" s="35">
        <f>G1034</f>
        <v>12363</v>
      </c>
    </row>
    <row r="1034" spans="1:7" ht="42.75" customHeight="1" x14ac:dyDescent="0.2">
      <c r="A1034" s="31" t="s">
        <v>95</v>
      </c>
      <c r="B1034" s="32" t="s">
        <v>13</v>
      </c>
      <c r="C1034" s="73" t="s">
        <v>16</v>
      </c>
      <c r="D1034" s="73" t="s">
        <v>12</v>
      </c>
      <c r="E1034" s="33" t="s">
        <v>680</v>
      </c>
      <c r="F1034" s="75">
        <v>600</v>
      </c>
      <c r="G1034" s="35">
        <f>G1035</f>
        <v>12363</v>
      </c>
    </row>
    <row r="1035" spans="1:7" x14ac:dyDescent="0.2">
      <c r="A1035" s="105" t="s">
        <v>133</v>
      </c>
      <c r="B1035" s="32" t="s">
        <v>13</v>
      </c>
      <c r="C1035" s="73" t="s">
        <v>16</v>
      </c>
      <c r="D1035" s="73" t="s">
        <v>12</v>
      </c>
      <c r="E1035" s="33" t="s">
        <v>680</v>
      </c>
      <c r="F1035" s="75">
        <v>620</v>
      </c>
      <c r="G1035" s="35">
        <v>12363</v>
      </c>
    </row>
    <row r="1036" spans="1:7" ht="25.5" x14ac:dyDescent="0.2">
      <c r="A1036" s="93" t="s">
        <v>712</v>
      </c>
      <c r="B1036" s="32" t="s">
        <v>13</v>
      </c>
      <c r="C1036" s="69" t="s">
        <v>16</v>
      </c>
      <c r="D1036" s="69" t="s">
        <v>12</v>
      </c>
      <c r="E1036" s="32" t="s">
        <v>129</v>
      </c>
      <c r="F1036" s="71"/>
      <c r="G1036" s="35">
        <f>G1037+G1043</f>
        <v>52018</v>
      </c>
    </row>
    <row r="1037" spans="1:7" ht="26.25" customHeight="1" x14ac:dyDescent="0.2">
      <c r="A1037" s="29" t="s">
        <v>146</v>
      </c>
      <c r="B1037" s="32" t="s">
        <v>13</v>
      </c>
      <c r="C1037" s="69" t="s">
        <v>16</v>
      </c>
      <c r="D1037" s="69" t="s">
        <v>12</v>
      </c>
      <c r="E1037" s="35" t="s">
        <v>141</v>
      </c>
      <c r="F1037" s="71"/>
      <c r="G1037" s="35">
        <f>G1038</f>
        <v>51723</v>
      </c>
    </row>
    <row r="1038" spans="1:7" ht="63.75" x14ac:dyDescent="0.2">
      <c r="A1038" s="29" t="s">
        <v>394</v>
      </c>
      <c r="B1038" s="32" t="s">
        <v>13</v>
      </c>
      <c r="C1038" s="69" t="s">
        <v>16</v>
      </c>
      <c r="D1038" s="69" t="s">
        <v>12</v>
      </c>
      <c r="E1038" s="35" t="s">
        <v>142</v>
      </c>
      <c r="F1038" s="71"/>
      <c r="G1038" s="35">
        <f>G1041+G1039</f>
        <v>51723</v>
      </c>
    </row>
    <row r="1039" spans="1:7" ht="38.25" hidden="1" x14ac:dyDescent="0.2">
      <c r="A1039" s="31" t="s">
        <v>359</v>
      </c>
      <c r="B1039" s="32" t="s">
        <v>13</v>
      </c>
      <c r="C1039" s="69" t="s">
        <v>16</v>
      </c>
      <c r="D1039" s="69" t="s">
        <v>12</v>
      </c>
      <c r="E1039" s="35" t="s">
        <v>142</v>
      </c>
      <c r="F1039" s="71">
        <v>200</v>
      </c>
      <c r="G1039" s="35">
        <f>G1040</f>
        <v>0</v>
      </c>
    </row>
    <row r="1040" spans="1:7" ht="38.25" hidden="1" x14ac:dyDescent="0.2">
      <c r="A1040" s="31" t="s">
        <v>360</v>
      </c>
      <c r="B1040" s="32" t="s">
        <v>13</v>
      </c>
      <c r="C1040" s="69" t="s">
        <v>16</v>
      </c>
      <c r="D1040" s="69" t="s">
        <v>12</v>
      </c>
      <c r="E1040" s="35" t="s">
        <v>142</v>
      </c>
      <c r="F1040" s="71">
        <v>240</v>
      </c>
      <c r="G1040" s="35"/>
    </row>
    <row r="1041" spans="1:7" ht="51" x14ac:dyDescent="0.2">
      <c r="A1041" s="31" t="s">
        <v>95</v>
      </c>
      <c r="B1041" s="32" t="s">
        <v>13</v>
      </c>
      <c r="C1041" s="69" t="s">
        <v>16</v>
      </c>
      <c r="D1041" s="69" t="s">
        <v>12</v>
      </c>
      <c r="E1041" s="35" t="s">
        <v>142</v>
      </c>
      <c r="F1041" s="71">
        <v>600</v>
      </c>
      <c r="G1041" s="35">
        <f>G1042</f>
        <v>51723</v>
      </c>
    </row>
    <row r="1042" spans="1:7" x14ac:dyDescent="0.2">
      <c r="A1042" s="31" t="s">
        <v>133</v>
      </c>
      <c r="B1042" s="32" t="s">
        <v>13</v>
      </c>
      <c r="C1042" s="69" t="s">
        <v>16</v>
      </c>
      <c r="D1042" s="69" t="s">
        <v>12</v>
      </c>
      <c r="E1042" s="35" t="s">
        <v>142</v>
      </c>
      <c r="F1042" s="71">
        <v>620</v>
      </c>
      <c r="G1042" s="35">
        <f>51300+153+270</f>
        <v>51723</v>
      </c>
    </row>
    <row r="1043" spans="1:7" ht="52.5" customHeight="1" x14ac:dyDescent="0.2">
      <c r="A1043" s="70" t="s">
        <v>527</v>
      </c>
      <c r="B1043" s="32" t="s">
        <v>13</v>
      </c>
      <c r="C1043" s="69" t="s">
        <v>16</v>
      </c>
      <c r="D1043" s="69" t="s">
        <v>12</v>
      </c>
      <c r="E1043" s="35" t="s">
        <v>528</v>
      </c>
      <c r="F1043" s="71"/>
      <c r="G1043" s="35">
        <f>G1044</f>
        <v>295</v>
      </c>
    </row>
    <row r="1044" spans="1:7" ht="38.25" x14ac:dyDescent="0.2">
      <c r="A1044" s="29" t="s">
        <v>771</v>
      </c>
      <c r="B1044" s="32" t="s">
        <v>13</v>
      </c>
      <c r="C1044" s="69" t="s">
        <v>16</v>
      </c>
      <c r="D1044" s="69" t="s">
        <v>12</v>
      </c>
      <c r="E1044" s="35" t="s">
        <v>770</v>
      </c>
      <c r="F1044" s="71"/>
      <c r="G1044" s="35">
        <f>G1045</f>
        <v>295</v>
      </c>
    </row>
    <row r="1045" spans="1:7" ht="51" x14ac:dyDescent="0.2">
      <c r="A1045" s="31" t="s">
        <v>95</v>
      </c>
      <c r="B1045" s="32" t="s">
        <v>13</v>
      </c>
      <c r="C1045" s="69" t="s">
        <v>16</v>
      </c>
      <c r="D1045" s="69" t="s">
        <v>12</v>
      </c>
      <c r="E1045" s="35" t="s">
        <v>770</v>
      </c>
      <c r="F1045" s="71">
        <v>600</v>
      </c>
      <c r="G1045" s="35">
        <f>G1046</f>
        <v>295</v>
      </c>
    </row>
    <row r="1046" spans="1:7" x14ac:dyDescent="0.2">
      <c r="A1046" s="31" t="s">
        <v>133</v>
      </c>
      <c r="B1046" s="32" t="s">
        <v>13</v>
      </c>
      <c r="C1046" s="69" t="s">
        <v>16</v>
      </c>
      <c r="D1046" s="69" t="s">
        <v>12</v>
      </c>
      <c r="E1046" s="35" t="s">
        <v>770</v>
      </c>
      <c r="F1046" s="71">
        <v>620</v>
      </c>
      <c r="G1046" s="35">
        <v>295</v>
      </c>
    </row>
    <row r="1047" spans="1:7" x14ac:dyDescent="0.2">
      <c r="A1047" s="68" t="s">
        <v>382</v>
      </c>
      <c r="B1047" s="32" t="s">
        <v>13</v>
      </c>
      <c r="C1047" s="69" t="s">
        <v>16</v>
      </c>
      <c r="D1047" s="69" t="s">
        <v>16</v>
      </c>
      <c r="E1047" s="32"/>
      <c r="F1047" s="32"/>
      <c r="G1047" s="35">
        <f>G1048+G1054+G1075+G1080</f>
        <v>26099</v>
      </c>
    </row>
    <row r="1048" spans="1:7" ht="25.5" x14ac:dyDescent="0.2">
      <c r="A1048" s="62" t="s">
        <v>719</v>
      </c>
      <c r="B1048" s="32" t="s">
        <v>13</v>
      </c>
      <c r="C1048" s="69" t="s">
        <v>16</v>
      </c>
      <c r="D1048" s="69" t="s">
        <v>16</v>
      </c>
      <c r="E1048" s="32" t="s">
        <v>213</v>
      </c>
      <c r="F1048" s="32"/>
      <c r="G1048" s="35">
        <f>G1049</f>
        <v>10004</v>
      </c>
    </row>
    <row r="1049" spans="1:7" ht="25.5" x14ac:dyDescent="0.2">
      <c r="A1049" s="62" t="s">
        <v>202</v>
      </c>
      <c r="B1049" s="32" t="s">
        <v>13</v>
      </c>
      <c r="C1049" s="69" t="s">
        <v>16</v>
      </c>
      <c r="D1049" s="69" t="s">
        <v>16</v>
      </c>
      <c r="E1049" s="32" t="s">
        <v>203</v>
      </c>
      <c r="F1049" s="32"/>
      <c r="G1049" s="35">
        <f>G1050</f>
        <v>10004</v>
      </c>
    </row>
    <row r="1050" spans="1:7" ht="63.75" x14ac:dyDescent="0.2">
      <c r="A1050" s="29" t="s">
        <v>391</v>
      </c>
      <c r="B1050" s="32" t="s">
        <v>13</v>
      </c>
      <c r="C1050" s="69" t="s">
        <v>16</v>
      </c>
      <c r="D1050" s="69" t="s">
        <v>16</v>
      </c>
      <c r="E1050" s="32" t="s">
        <v>204</v>
      </c>
      <c r="F1050" s="32"/>
      <c r="G1050" s="35">
        <f>G1051</f>
        <v>10004</v>
      </c>
    </row>
    <row r="1051" spans="1:7" ht="42" customHeight="1" x14ac:dyDescent="0.2">
      <c r="A1051" s="105" t="s">
        <v>95</v>
      </c>
      <c r="B1051" s="32" t="s">
        <v>13</v>
      </c>
      <c r="C1051" s="69" t="s">
        <v>16</v>
      </c>
      <c r="D1051" s="69" t="s">
        <v>16</v>
      </c>
      <c r="E1051" s="32" t="s">
        <v>204</v>
      </c>
      <c r="F1051" s="32" t="s">
        <v>74</v>
      </c>
      <c r="G1051" s="35">
        <f>G1052+G1053</f>
        <v>10004</v>
      </c>
    </row>
    <row r="1052" spans="1:7" ht="17.25" customHeight="1" x14ac:dyDescent="0.2">
      <c r="A1052" s="105" t="s">
        <v>133</v>
      </c>
      <c r="B1052" s="32" t="s">
        <v>13</v>
      </c>
      <c r="C1052" s="69" t="s">
        <v>16</v>
      </c>
      <c r="D1052" s="69" t="s">
        <v>16</v>
      </c>
      <c r="E1052" s="32" t="s">
        <v>204</v>
      </c>
      <c r="F1052" s="32" t="s">
        <v>184</v>
      </c>
      <c r="G1052" s="35">
        <v>9885</v>
      </c>
    </row>
    <row r="1053" spans="1:7" ht="39.75" customHeight="1" x14ac:dyDescent="0.2">
      <c r="A1053" s="105" t="s">
        <v>172</v>
      </c>
      <c r="B1053" s="32" t="s">
        <v>13</v>
      </c>
      <c r="C1053" s="69" t="s">
        <v>16</v>
      </c>
      <c r="D1053" s="69" t="s">
        <v>16</v>
      </c>
      <c r="E1053" s="32" t="s">
        <v>204</v>
      </c>
      <c r="F1053" s="32" t="s">
        <v>171</v>
      </c>
      <c r="G1053" s="35">
        <v>119</v>
      </c>
    </row>
    <row r="1054" spans="1:7" ht="51" x14ac:dyDescent="0.2">
      <c r="A1054" s="62" t="s">
        <v>721</v>
      </c>
      <c r="B1054" s="32" t="s">
        <v>13</v>
      </c>
      <c r="C1054" s="69" t="s">
        <v>16</v>
      </c>
      <c r="D1054" s="69" t="s">
        <v>16</v>
      </c>
      <c r="E1054" s="32" t="s">
        <v>181</v>
      </c>
      <c r="F1054" s="32"/>
      <c r="G1054" s="35">
        <f>G1063+G1055+G1059+G1071</f>
        <v>15160</v>
      </c>
    </row>
    <row r="1055" spans="1:7" ht="25.5" x14ac:dyDescent="0.2">
      <c r="A1055" s="93" t="s">
        <v>214</v>
      </c>
      <c r="B1055" s="32" t="s">
        <v>13</v>
      </c>
      <c r="C1055" s="69" t="s">
        <v>16</v>
      </c>
      <c r="D1055" s="69" t="s">
        <v>16</v>
      </c>
      <c r="E1055" s="32" t="s">
        <v>210</v>
      </c>
      <c r="F1055" s="32"/>
      <c r="G1055" s="35">
        <f>G1056</f>
        <v>9704</v>
      </c>
    </row>
    <row r="1056" spans="1:7" ht="63.75" x14ac:dyDescent="0.2">
      <c r="A1056" s="29" t="s">
        <v>391</v>
      </c>
      <c r="B1056" s="32" t="s">
        <v>13</v>
      </c>
      <c r="C1056" s="69" t="s">
        <v>16</v>
      </c>
      <c r="D1056" s="69" t="s">
        <v>16</v>
      </c>
      <c r="E1056" s="32" t="s">
        <v>215</v>
      </c>
      <c r="F1056" s="32"/>
      <c r="G1056" s="35">
        <f>G1057</f>
        <v>9704</v>
      </c>
    </row>
    <row r="1057" spans="1:7" ht="42" customHeight="1" x14ac:dyDescent="0.2">
      <c r="A1057" s="105" t="s">
        <v>95</v>
      </c>
      <c r="B1057" s="32" t="s">
        <v>13</v>
      </c>
      <c r="C1057" s="69" t="s">
        <v>16</v>
      </c>
      <c r="D1057" s="69" t="s">
        <v>16</v>
      </c>
      <c r="E1057" s="32" t="s">
        <v>215</v>
      </c>
      <c r="F1057" s="32" t="s">
        <v>74</v>
      </c>
      <c r="G1057" s="35">
        <f>G1058</f>
        <v>9704</v>
      </c>
    </row>
    <row r="1058" spans="1:7" x14ac:dyDescent="0.2">
      <c r="A1058" s="105" t="s">
        <v>133</v>
      </c>
      <c r="B1058" s="32" t="s">
        <v>13</v>
      </c>
      <c r="C1058" s="69" t="s">
        <v>16</v>
      </c>
      <c r="D1058" s="69" t="s">
        <v>16</v>
      </c>
      <c r="E1058" s="32" t="s">
        <v>215</v>
      </c>
      <c r="F1058" s="32" t="s">
        <v>184</v>
      </c>
      <c r="G1058" s="35">
        <f>9664-100+140</f>
        <v>9704</v>
      </c>
    </row>
    <row r="1059" spans="1:7" ht="25.5" x14ac:dyDescent="0.2">
      <c r="A1059" s="93" t="s">
        <v>216</v>
      </c>
      <c r="B1059" s="32" t="s">
        <v>13</v>
      </c>
      <c r="C1059" s="69" t="s">
        <v>16</v>
      </c>
      <c r="D1059" s="69" t="s">
        <v>16</v>
      </c>
      <c r="E1059" s="32" t="s">
        <v>218</v>
      </c>
      <c r="F1059" s="32"/>
      <c r="G1059" s="35">
        <f>G1060</f>
        <v>4753</v>
      </c>
    </row>
    <row r="1060" spans="1:7" ht="67.5" customHeight="1" x14ac:dyDescent="0.2">
      <c r="A1060" s="29" t="s">
        <v>394</v>
      </c>
      <c r="B1060" s="32" t="s">
        <v>13</v>
      </c>
      <c r="C1060" s="69" t="s">
        <v>16</v>
      </c>
      <c r="D1060" s="69" t="s">
        <v>16</v>
      </c>
      <c r="E1060" s="32" t="s">
        <v>217</v>
      </c>
      <c r="F1060" s="32"/>
      <c r="G1060" s="35">
        <f>G1061</f>
        <v>4753</v>
      </c>
    </row>
    <row r="1061" spans="1:7" ht="41.25" customHeight="1" x14ac:dyDescent="0.2">
      <c r="A1061" s="105" t="s">
        <v>95</v>
      </c>
      <c r="B1061" s="32" t="s">
        <v>13</v>
      </c>
      <c r="C1061" s="69" t="s">
        <v>16</v>
      </c>
      <c r="D1061" s="69" t="s">
        <v>16</v>
      </c>
      <c r="E1061" s="32" t="s">
        <v>217</v>
      </c>
      <c r="F1061" s="32" t="s">
        <v>74</v>
      </c>
      <c r="G1061" s="35">
        <f>G1062</f>
        <v>4753</v>
      </c>
    </row>
    <row r="1062" spans="1:7" x14ac:dyDescent="0.2">
      <c r="A1062" s="105" t="s">
        <v>133</v>
      </c>
      <c r="B1062" s="32" t="s">
        <v>13</v>
      </c>
      <c r="C1062" s="69" t="s">
        <v>16</v>
      </c>
      <c r="D1062" s="69" t="s">
        <v>16</v>
      </c>
      <c r="E1062" s="32" t="s">
        <v>217</v>
      </c>
      <c r="F1062" s="32" t="s">
        <v>184</v>
      </c>
      <c r="G1062" s="35">
        <f>4893-140</f>
        <v>4753</v>
      </c>
    </row>
    <row r="1063" spans="1:7" ht="25.5" x14ac:dyDescent="0.2">
      <c r="A1063" s="62" t="s">
        <v>202</v>
      </c>
      <c r="B1063" s="32" t="s">
        <v>13</v>
      </c>
      <c r="C1063" s="69" t="s">
        <v>16</v>
      </c>
      <c r="D1063" s="69" t="s">
        <v>16</v>
      </c>
      <c r="E1063" s="32" t="s">
        <v>205</v>
      </c>
      <c r="F1063" s="32"/>
      <c r="G1063" s="35">
        <f>G1064</f>
        <v>419</v>
      </c>
    </row>
    <row r="1064" spans="1:7" ht="63.75" x14ac:dyDescent="0.2">
      <c r="A1064" s="29" t="s">
        <v>391</v>
      </c>
      <c r="B1064" s="32" t="s">
        <v>13</v>
      </c>
      <c r="C1064" s="69" t="s">
        <v>16</v>
      </c>
      <c r="D1064" s="69" t="s">
        <v>16</v>
      </c>
      <c r="E1064" s="32" t="s">
        <v>206</v>
      </c>
      <c r="F1064" s="32"/>
      <c r="G1064" s="35">
        <f>G1065</f>
        <v>419</v>
      </c>
    </row>
    <row r="1065" spans="1:7" ht="51" x14ac:dyDescent="0.2">
      <c r="A1065" s="105" t="s">
        <v>95</v>
      </c>
      <c r="B1065" s="32" t="s">
        <v>13</v>
      </c>
      <c r="C1065" s="69" t="s">
        <v>16</v>
      </c>
      <c r="D1065" s="69" t="s">
        <v>16</v>
      </c>
      <c r="E1065" s="32" t="s">
        <v>206</v>
      </c>
      <c r="F1065" s="32" t="s">
        <v>74</v>
      </c>
      <c r="G1065" s="35">
        <f>G1066</f>
        <v>419</v>
      </c>
    </row>
    <row r="1066" spans="1:7" x14ac:dyDescent="0.2">
      <c r="A1066" s="105" t="s">
        <v>133</v>
      </c>
      <c r="B1066" s="32" t="s">
        <v>13</v>
      </c>
      <c r="C1066" s="69" t="s">
        <v>16</v>
      </c>
      <c r="D1066" s="69" t="s">
        <v>16</v>
      </c>
      <c r="E1066" s="32" t="s">
        <v>206</v>
      </c>
      <c r="F1066" s="32" t="s">
        <v>184</v>
      </c>
      <c r="G1066" s="35">
        <v>419</v>
      </c>
    </row>
    <row r="1067" spans="1:7" ht="63.75" hidden="1" x14ac:dyDescent="0.2">
      <c r="A1067" s="62" t="s">
        <v>79</v>
      </c>
      <c r="B1067" s="32" t="s">
        <v>13</v>
      </c>
      <c r="C1067" s="69" t="s">
        <v>16</v>
      </c>
      <c r="D1067" s="69" t="s">
        <v>16</v>
      </c>
      <c r="E1067" s="32" t="s">
        <v>78</v>
      </c>
      <c r="F1067" s="32"/>
      <c r="G1067" s="35">
        <f>G1068</f>
        <v>946</v>
      </c>
    </row>
    <row r="1068" spans="1:7" ht="51" hidden="1" x14ac:dyDescent="0.2">
      <c r="A1068" s="31" t="s">
        <v>95</v>
      </c>
      <c r="B1068" s="32" t="s">
        <v>13</v>
      </c>
      <c r="C1068" s="69" t="s">
        <v>16</v>
      </c>
      <c r="D1068" s="69" t="s">
        <v>16</v>
      </c>
      <c r="E1068" s="32" t="s">
        <v>78</v>
      </c>
      <c r="F1068" s="71">
        <v>600</v>
      </c>
      <c r="G1068" s="35">
        <v>946</v>
      </c>
    </row>
    <row r="1069" spans="1:7" ht="89.25" hidden="1" x14ac:dyDescent="0.2">
      <c r="A1069" s="29" t="s">
        <v>73</v>
      </c>
      <c r="B1069" s="32" t="s">
        <v>13</v>
      </c>
      <c r="C1069" s="69" t="s">
        <v>16</v>
      </c>
      <c r="D1069" s="69" t="s">
        <v>16</v>
      </c>
      <c r="E1069" s="35" t="s">
        <v>72</v>
      </c>
      <c r="F1069" s="71"/>
      <c r="G1069" s="35">
        <f>G1070</f>
        <v>12327</v>
      </c>
    </row>
    <row r="1070" spans="1:7" ht="51" hidden="1" x14ac:dyDescent="0.2">
      <c r="A1070" s="31" t="s">
        <v>95</v>
      </c>
      <c r="B1070" s="32" t="s">
        <v>13</v>
      </c>
      <c r="C1070" s="69" t="s">
        <v>16</v>
      </c>
      <c r="D1070" s="69" t="s">
        <v>16</v>
      </c>
      <c r="E1070" s="35" t="s">
        <v>72</v>
      </c>
      <c r="F1070" s="71">
        <v>600</v>
      </c>
      <c r="G1070" s="35">
        <f>7883+4444</f>
        <v>12327</v>
      </c>
    </row>
    <row r="1071" spans="1:7" ht="25.5" x14ac:dyDescent="0.2">
      <c r="A1071" s="62" t="s">
        <v>211</v>
      </c>
      <c r="B1071" s="32" t="s">
        <v>13</v>
      </c>
      <c r="C1071" s="69" t="s">
        <v>16</v>
      </c>
      <c r="D1071" s="69" t="s">
        <v>16</v>
      </c>
      <c r="E1071" s="32" t="s">
        <v>212</v>
      </c>
      <c r="F1071" s="71"/>
      <c r="G1071" s="35">
        <f>G1072</f>
        <v>284</v>
      </c>
    </row>
    <row r="1072" spans="1:7" x14ac:dyDescent="0.2">
      <c r="A1072" s="107" t="s">
        <v>395</v>
      </c>
      <c r="B1072" s="32" t="s">
        <v>13</v>
      </c>
      <c r="C1072" s="69" t="s">
        <v>16</v>
      </c>
      <c r="D1072" s="69" t="s">
        <v>16</v>
      </c>
      <c r="E1072" s="32" t="s">
        <v>209</v>
      </c>
      <c r="F1072" s="71"/>
      <c r="G1072" s="35">
        <f>G1073</f>
        <v>284</v>
      </c>
    </row>
    <row r="1073" spans="1:7" ht="42" customHeight="1" x14ac:dyDescent="0.2">
      <c r="A1073" s="31" t="s">
        <v>95</v>
      </c>
      <c r="B1073" s="32" t="s">
        <v>13</v>
      </c>
      <c r="C1073" s="69" t="s">
        <v>16</v>
      </c>
      <c r="D1073" s="69" t="s">
        <v>16</v>
      </c>
      <c r="E1073" s="32" t="s">
        <v>209</v>
      </c>
      <c r="F1073" s="71">
        <v>600</v>
      </c>
      <c r="G1073" s="35">
        <f>G1074</f>
        <v>284</v>
      </c>
    </row>
    <row r="1074" spans="1:7" x14ac:dyDescent="0.2">
      <c r="A1074" s="105" t="s">
        <v>133</v>
      </c>
      <c r="B1074" s="32" t="s">
        <v>13</v>
      </c>
      <c r="C1074" s="69" t="s">
        <v>16</v>
      </c>
      <c r="D1074" s="69" t="s">
        <v>16</v>
      </c>
      <c r="E1074" s="32" t="s">
        <v>209</v>
      </c>
      <c r="F1074" s="71">
        <v>620</v>
      </c>
      <c r="G1074" s="35">
        <v>284</v>
      </c>
    </row>
    <row r="1075" spans="1:7" ht="51" x14ac:dyDescent="0.2">
      <c r="A1075" s="62" t="s">
        <v>720</v>
      </c>
      <c r="B1075" s="32" t="s">
        <v>13</v>
      </c>
      <c r="C1075" s="69" t="s">
        <v>16</v>
      </c>
      <c r="D1075" s="69" t="s">
        <v>16</v>
      </c>
      <c r="E1075" s="32" t="s">
        <v>501</v>
      </c>
      <c r="F1075" s="71"/>
      <c r="G1075" s="35">
        <f>G1076</f>
        <v>835</v>
      </c>
    </row>
    <row r="1076" spans="1:7" ht="63.75" x14ac:dyDescent="0.2">
      <c r="A1076" s="62" t="s">
        <v>560</v>
      </c>
      <c r="B1076" s="32" t="s">
        <v>13</v>
      </c>
      <c r="C1076" s="69" t="s">
        <v>16</v>
      </c>
      <c r="D1076" s="69" t="s">
        <v>16</v>
      </c>
      <c r="E1076" s="32" t="s">
        <v>603</v>
      </c>
      <c r="F1076" s="71"/>
      <c r="G1076" s="35">
        <f>G1077</f>
        <v>835</v>
      </c>
    </row>
    <row r="1077" spans="1:7" ht="38.25" x14ac:dyDescent="0.2">
      <c r="A1077" s="62" t="s">
        <v>499</v>
      </c>
      <c r="B1077" s="32" t="s">
        <v>13</v>
      </c>
      <c r="C1077" s="69" t="s">
        <v>16</v>
      </c>
      <c r="D1077" s="69" t="s">
        <v>16</v>
      </c>
      <c r="E1077" s="32" t="s">
        <v>604</v>
      </c>
      <c r="F1077" s="71"/>
      <c r="G1077" s="35">
        <f>G1078</f>
        <v>835</v>
      </c>
    </row>
    <row r="1078" spans="1:7" ht="42" customHeight="1" x14ac:dyDescent="0.2">
      <c r="A1078" s="76" t="s">
        <v>95</v>
      </c>
      <c r="B1078" s="32" t="s">
        <v>13</v>
      </c>
      <c r="C1078" s="69" t="s">
        <v>16</v>
      </c>
      <c r="D1078" s="69" t="s">
        <v>16</v>
      </c>
      <c r="E1078" s="32" t="s">
        <v>604</v>
      </c>
      <c r="F1078" s="71">
        <v>600</v>
      </c>
      <c r="G1078" s="35">
        <f>G1079</f>
        <v>835</v>
      </c>
    </row>
    <row r="1079" spans="1:7" ht="51" x14ac:dyDescent="0.2">
      <c r="A1079" s="76" t="s">
        <v>367</v>
      </c>
      <c r="B1079" s="32" t="s">
        <v>13</v>
      </c>
      <c r="C1079" s="69" t="s">
        <v>16</v>
      </c>
      <c r="D1079" s="69" t="s">
        <v>16</v>
      </c>
      <c r="E1079" s="32" t="s">
        <v>604</v>
      </c>
      <c r="F1079" s="71">
        <v>630</v>
      </c>
      <c r="G1079" s="35">
        <v>835</v>
      </c>
    </row>
    <row r="1080" spans="1:7" ht="38.25" x14ac:dyDescent="0.2">
      <c r="A1080" s="256" t="s">
        <v>584</v>
      </c>
      <c r="B1080" s="32" t="s">
        <v>13</v>
      </c>
      <c r="C1080" s="69" t="s">
        <v>16</v>
      </c>
      <c r="D1080" s="69" t="s">
        <v>16</v>
      </c>
      <c r="E1080" s="257" t="s">
        <v>586</v>
      </c>
      <c r="F1080" s="71"/>
      <c r="G1080" s="35">
        <f>G1081</f>
        <v>100</v>
      </c>
    </row>
    <row r="1081" spans="1:7" ht="51" x14ac:dyDescent="0.2">
      <c r="A1081" s="258" t="s">
        <v>585</v>
      </c>
      <c r="B1081" s="32" t="s">
        <v>13</v>
      </c>
      <c r="C1081" s="69" t="s">
        <v>16</v>
      </c>
      <c r="D1081" s="69" t="s">
        <v>16</v>
      </c>
      <c r="E1081" s="257" t="s">
        <v>587</v>
      </c>
      <c r="F1081" s="71"/>
      <c r="G1081" s="35">
        <f>G1082</f>
        <v>100</v>
      </c>
    </row>
    <row r="1082" spans="1:7" ht="63.75" x14ac:dyDescent="0.2">
      <c r="A1082" s="259" t="s">
        <v>391</v>
      </c>
      <c r="B1082" s="32" t="s">
        <v>13</v>
      </c>
      <c r="C1082" s="69" t="s">
        <v>16</v>
      </c>
      <c r="D1082" s="69" t="s">
        <v>16</v>
      </c>
      <c r="E1082" s="257" t="s">
        <v>588</v>
      </c>
      <c r="F1082" s="71"/>
      <c r="G1082" s="35">
        <f>G1083</f>
        <v>100</v>
      </c>
    </row>
    <row r="1083" spans="1:7" ht="51" x14ac:dyDescent="0.2">
      <c r="A1083" s="76" t="s">
        <v>95</v>
      </c>
      <c r="B1083" s="32" t="s">
        <v>13</v>
      </c>
      <c r="C1083" s="69" t="s">
        <v>16</v>
      </c>
      <c r="D1083" s="69" t="s">
        <v>16</v>
      </c>
      <c r="E1083" s="257" t="s">
        <v>588</v>
      </c>
      <c r="F1083" s="71">
        <v>600</v>
      </c>
      <c r="G1083" s="35">
        <f>G1084</f>
        <v>100</v>
      </c>
    </row>
    <row r="1084" spans="1:7" x14ac:dyDescent="0.2">
      <c r="A1084" s="76" t="s">
        <v>133</v>
      </c>
      <c r="B1084" s="32" t="s">
        <v>13</v>
      </c>
      <c r="C1084" s="69" t="s">
        <v>16</v>
      </c>
      <c r="D1084" s="69" t="s">
        <v>16</v>
      </c>
      <c r="E1084" s="257" t="s">
        <v>588</v>
      </c>
      <c r="F1084" s="71">
        <v>620</v>
      </c>
      <c r="G1084" s="35">
        <v>100</v>
      </c>
    </row>
    <row r="1085" spans="1:7" ht="15" customHeight="1" x14ac:dyDescent="0.2">
      <c r="A1085" s="108" t="s">
        <v>19</v>
      </c>
      <c r="B1085" s="32" t="s">
        <v>13</v>
      </c>
      <c r="C1085" s="69" t="s">
        <v>16</v>
      </c>
      <c r="D1085" s="69" t="s">
        <v>20</v>
      </c>
      <c r="E1085" s="32"/>
      <c r="F1085" s="32"/>
      <c r="G1085" s="35">
        <f>G1086</f>
        <v>20031</v>
      </c>
    </row>
    <row r="1086" spans="1:7" ht="25.5" x14ac:dyDescent="0.2">
      <c r="A1086" s="62" t="s">
        <v>717</v>
      </c>
      <c r="B1086" s="32" t="s">
        <v>13</v>
      </c>
      <c r="C1086" s="69" t="s">
        <v>16</v>
      </c>
      <c r="D1086" s="69" t="s">
        <v>20</v>
      </c>
      <c r="E1086" s="32" t="s">
        <v>213</v>
      </c>
      <c r="F1086" s="32"/>
      <c r="G1086" s="35">
        <f>G1087+G1093+G1099</f>
        <v>20031</v>
      </c>
    </row>
    <row r="1087" spans="1:7" ht="78.75" customHeight="1" x14ac:dyDescent="0.2">
      <c r="A1087" s="29" t="s">
        <v>255</v>
      </c>
      <c r="B1087" s="32" t="s">
        <v>13</v>
      </c>
      <c r="C1087" s="69" t="s">
        <v>16</v>
      </c>
      <c r="D1087" s="69" t="s">
        <v>20</v>
      </c>
      <c r="E1087" s="32" t="s">
        <v>252</v>
      </c>
      <c r="F1087" s="71"/>
      <c r="G1087" s="35">
        <f>G1088</f>
        <v>2366</v>
      </c>
    </row>
    <row r="1088" spans="1:7" ht="76.5" x14ac:dyDescent="0.2">
      <c r="A1088" s="29" t="s">
        <v>461</v>
      </c>
      <c r="B1088" s="32" t="s">
        <v>13</v>
      </c>
      <c r="C1088" s="69" t="s">
        <v>16</v>
      </c>
      <c r="D1088" s="69" t="s">
        <v>20</v>
      </c>
      <c r="E1088" s="32" t="s">
        <v>253</v>
      </c>
      <c r="F1088" s="71"/>
      <c r="G1088" s="35">
        <v>2366</v>
      </c>
    </row>
    <row r="1089" spans="1:7" ht="93.75" customHeight="1" x14ac:dyDescent="0.2">
      <c r="A1089" s="31" t="s">
        <v>96</v>
      </c>
      <c r="B1089" s="32" t="s">
        <v>13</v>
      </c>
      <c r="C1089" s="69" t="s">
        <v>16</v>
      </c>
      <c r="D1089" s="69" t="s">
        <v>20</v>
      </c>
      <c r="E1089" s="32" t="s">
        <v>253</v>
      </c>
      <c r="F1089" s="71">
        <v>100</v>
      </c>
      <c r="G1089" s="35">
        <f>G1090</f>
        <v>2349</v>
      </c>
    </row>
    <row r="1090" spans="1:7" ht="25.5" x14ac:dyDescent="0.2">
      <c r="A1090" s="31" t="s">
        <v>123</v>
      </c>
      <c r="B1090" s="32" t="s">
        <v>13</v>
      </c>
      <c r="C1090" s="69" t="s">
        <v>16</v>
      </c>
      <c r="D1090" s="69" t="s">
        <v>20</v>
      </c>
      <c r="E1090" s="32" t="s">
        <v>253</v>
      </c>
      <c r="F1090" s="71">
        <v>110</v>
      </c>
      <c r="G1090" s="35">
        <v>2349</v>
      </c>
    </row>
    <row r="1091" spans="1:7" ht="38.25" x14ac:dyDescent="0.2">
      <c r="A1091" s="31" t="s">
        <v>359</v>
      </c>
      <c r="B1091" s="32" t="s">
        <v>13</v>
      </c>
      <c r="C1091" s="69" t="s">
        <v>16</v>
      </c>
      <c r="D1091" s="69" t="s">
        <v>20</v>
      </c>
      <c r="E1091" s="32" t="s">
        <v>253</v>
      </c>
      <c r="F1091" s="71">
        <v>200</v>
      </c>
      <c r="G1091" s="35">
        <f>G1092</f>
        <v>17</v>
      </c>
    </row>
    <row r="1092" spans="1:7" ht="38.25" x14ac:dyDescent="0.2">
      <c r="A1092" s="31" t="s">
        <v>360</v>
      </c>
      <c r="B1092" s="32" t="s">
        <v>13</v>
      </c>
      <c r="C1092" s="69" t="s">
        <v>16</v>
      </c>
      <c r="D1092" s="69" t="s">
        <v>20</v>
      </c>
      <c r="E1092" s="32" t="s">
        <v>253</v>
      </c>
      <c r="F1092" s="71">
        <v>240</v>
      </c>
      <c r="G1092" s="35">
        <v>17</v>
      </c>
    </row>
    <row r="1093" spans="1:7" ht="38.25" x14ac:dyDescent="0.2">
      <c r="A1093" s="105" t="s">
        <v>456</v>
      </c>
      <c r="B1093" s="32" t="s">
        <v>13</v>
      </c>
      <c r="C1093" s="69" t="s">
        <v>16</v>
      </c>
      <c r="D1093" s="69" t="s">
        <v>20</v>
      </c>
      <c r="E1093" s="32" t="s">
        <v>175</v>
      </c>
      <c r="F1093" s="71"/>
      <c r="G1093" s="35">
        <f>G1094</f>
        <v>930</v>
      </c>
    </row>
    <row r="1094" spans="1:7" x14ac:dyDescent="0.2">
      <c r="A1094" s="107" t="s">
        <v>395</v>
      </c>
      <c r="B1094" s="32" t="s">
        <v>13</v>
      </c>
      <c r="C1094" s="69" t="s">
        <v>16</v>
      </c>
      <c r="D1094" s="69" t="s">
        <v>20</v>
      </c>
      <c r="E1094" s="32" t="s">
        <v>254</v>
      </c>
      <c r="F1094" s="71"/>
      <c r="G1094" s="35">
        <f>G1095+G1097</f>
        <v>930</v>
      </c>
    </row>
    <row r="1095" spans="1:7" ht="38.25" x14ac:dyDescent="0.2">
      <c r="A1095" s="31" t="s">
        <v>359</v>
      </c>
      <c r="B1095" s="32" t="s">
        <v>13</v>
      </c>
      <c r="C1095" s="69" t="s">
        <v>16</v>
      </c>
      <c r="D1095" s="69" t="s">
        <v>20</v>
      </c>
      <c r="E1095" s="32" t="s">
        <v>254</v>
      </c>
      <c r="F1095" s="71">
        <v>200</v>
      </c>
      <c r="G1095" s="35">
        <f>G1096</f>
        <v>803</v>
      </c>
    </row>
    <row r="1096" spans="1:7" ht="38.25" x14ac:dyDescent="0.2">
      <c r="A1096" s="31" t="s">
        <v>360</v>
      </c>
      <c r="B1096" s="32" t="s">
        <v>13</v>
      </c>
      <c r="C1096" s="69" t="s">
        <v>16</v>
      </c>
      <c r="D1096" s="69" t="s">
        <v>20</v>
      </c>
      <c r="E1096" s="32" t="s">
        <v>254</v>
      </c>
      <c r="F1096" s="71">
        <v>240</v>
      </c>
      <c r="G1096" s="35">
        <f>930-127</f>
        <v>803</v>
      </c>
    </row>
    <row r="1097" spans="1:7" ht="25.5" x14ac:dyDescent="0.2">
      <c r="A1097" s="31" t="s">
        <v>84</v>
      </c>
      <c r="B1097" s="32" t="s">
        <v>13</v>
      </c>
      <c r="C1097" s="69" t="s">
        <v>16</v>
      </c>
      <c r="D1097" s="69" t="s">
        <v>20</v>
      </c>
      <c r="E1097" s="32" t="s">
        <v>254</v>
      </c>
      <c r="F1097" s="71">
        <v>300</v>
      </c>
      <c r="G1097" s="35">
        <f>G1098</f>
        <v>127</v>
      </c>
    </row>
    <row r="1098" spans="1:7" x14ac:dyDescent="0.2">
      <c r="A1098" s="31" t="s">
        <v>384</v>
      </c>
      <c r="B1098" s="32" t="s">
        <v>13</v>
      </c>
      <c r="C1098" s="69" t="s">
        <v>16</v>
      </c>
      <c r="D1098" s="69" t="s">
        <v>20</v>
      </c>
      <c r="E1098" s="32" t="s">
        <v>254</v>
      </c>
      <c r="F1098" s="71">
        <v>350</v>
      </c>
      <c r="G1098" s="35">
        <v>127</v>
      </c>
    </row>
    <row r="1099" spans="1:7" ht="89.25" x14ac:dyDescent="0.2">
      <c r="A1099" s="62" t="s">
        <v>462</v>
      </c>
      <c r="B1099" s="32" t="s">
        <v>13</v>
      </c>
      <c r="C1099" s="69" t="s">
        <v>16</v>
      </c>
      <c r="D1099" s="69" t="s">
        <v>20</v>
      </c>
      <c r="E1099" s="32" t="s">
        <v>207</v>
      </c>
      <c r="F1099" s="32"/>
      <c r="G1099" s="35">
        <f>G1100</f>
        <v>16735</v>
      </c>
    </row>
    <row r="1100" spans="1:7" ht="63.75" x14ac:dyDescent="0.2">
      <c r="A1100" s="107" t="s">
        <v>394</v>
      </c>
      <c r="B1100" s="32" t="s">
        <v>13</v>
      </c>
      <c r="C1100" s="69" t="s">
        <v>16</v>
      </c>
      <c r="D1100" s="69" t="s">
        <v>20</v>
      </c>
      <c r="E1100" s="32" t="s">
        <v>208</v>
      </c>
      <c r="F1100" s="32"/>
      <c r="G1100" s="35">
        <f>G1101+G1103+G1105</f>
        <v>16735</v>
      </c>
    </row>
    <row r="1101" spans="1:7" ht="89.25" x14ac:dyDescent="0.2">
      <c r="A1101" s="31" t="s">
        <v>96</v>
      </c>
      <c r="B1101" s="32" t="s">
        <v>13</v>
      </c>
      <c r="C1101" s="69" t="s">
        <v>16</v>
      </c>
      <c r="D1101" s="69" t="s">
        <v>20</v>
      </c>
      <c r="E1101" s="32" t="s">
        <v>208</v>
      </c>
      <c r="F1101" s="71">
        <v>100</v>
      </c>
      <c r="G1101" s="35">
        <f>G1102</f>
        <v>14555</v>
      </c>
    </row>
    <row r="1102" spans="1:7" ht="25.5" x14ac:dyDescent="0.2">
      <c r="A1102" s="31" t="s">
        <v>123</v>
      </c>
      <c r="B1102" s="32" t="s">
        <v>13</v>
      </c>
      <c r="C1102" s="69" t="s">
        <v>16</v>
      </c>
      <c r="D1102" s="69" t="s">
        <v>20</v>
      </c>
      <c r="E1102" s="32" t="s">
        <v>208</v>
      </c>
      <c r="F1102" s="71">
        <v>110</v>
      </c>
      <c r="G1102" s="35">
        <v>14555</v>
      </c>
    </row>
    <row r="1103" spans="1:7" ht="38.25" x14ac:dyDescent="0.2">
      <c r="A1103" s="31" t="s">
        <v>359</v>
      </c>
      <c r="B1103" s="32" t="s">
        <v>13</v>
      </c>
      <c r="C1103" s="69" t="s">
        <v>16</v>
      </c>
      <c r="D1103" s="69" t="s">
        <v>20</v>
      </c>
      <c r="E1103" s="32" t="s">
        <v>208</v>
      </c>
      <c r="F1103" s="71">
        <v>200</v>
      </c>
      <c r="G1103" s="35">
        <f>G1104</f>
        <v>2160</v>
      </c>
    </row>
    <row r="1104" spans="1:7" ht="38.25" x14ac:dyDescent="0.2">
      <c r="A1104" s="31" t="s">
        <v>360</v>
      </c>
      <c r="B1104" s="32" t="s">
        <v>13</v>
      </c>
      <c r="C1104" s="69" t="s">
        <v>16</v>
      </c>
      <c r="D1104" s="69" t="s">
        <v>20</v>
      </c>
      <c r="E1104" s="32" t="s">
        <v>208</v>
      </c>
      <c r="F1104" s="71">
        <v>240</v>
      </c>
      <c r="G1104" s="35">
        <v>2160</v>
      </c>
    </row>
    <row r="1105" spans="1:7" x14ac:dyDescent="0.2">
      <c r="A1105" s="31" t="s">
        <v>67</v>
      </c>
      <c r="B1105" s="32" t="s">
        <v>13</v>
      </c>
      <c r="C1105" s="69" t="s">
        <v>16</v>
      </c>
      <c r="D1105" s="69" t="s">
        <v>20</v>
      </c>
      <c r="E1105" s="32" t="s">
        <v>208</v>
      </c>
      <c r="F1105" s="71">
        <v>800</v>
      </c>
      <c r="G1105" s="35">
        <f>G1106</f>
        <v>20</v>
      </c>
    </row>
    <row r="1106" spans="1:7" ht="27" customHeight="1" x14ac:dyDescent="0.2">
      <c r="A1106" s="31" t="s">
        <v>119</v>
      </c>
      <c r="B1106" s="32" t="s">
        <v>13</v>
      </c>
      <c r="C1106" s="69" t="s">
        <v>16</v>
      </c>
      <c r="D1106" s="69" t="s">
        <v>20</v>
      </c>
      <c r="E1106" s="32" t="s">
        <v>208</v>
      </c>
      <c r="F1106" s="71">
        <v>850</v>
      </c>
      <c r="G1106" s="35">
        <v>20</v>
      </c>
    </row>
    <row r="1107" spans="1:7" x14ac:dyDescent="0.2">
      <c r="A1107" s="108" t="s">
        <v>103</v>
      </c>
      <c r="B1107" s="32" t="s">
        <v>13</v>
      </c>
      <c r="C1107" s="69" t="s">
        <v>21</v>
      </c>
      <c r="D1107" s="69" t="s">
        <v>17</v>
      </c>
      <c r="E1107" s="32"/>
      <c r="F1107" s="32"/>
      <c r="G1107" s="35">
        <f>G1108+G1175</f>
        <v>135449</v>
      </c>
    </row>
    <row r="1108" spans="1:7" x14ac:dyDescent="0.2">
      <c r="A1108" s="108" t="s">
        <v>22</v>
      </c>
      <c r="B1108" s="32" t="s">
        <v>13</v>
      </c>
      <c r="C1108" s="69" t="s">
        <v>21</v>
      </c>
      <c r="D1108" s="69" t="s">
        <v>0</v>
      </c>
      <c r="E1108" s="32"/>
      <c r="F1108" s="32"/>
      <c r="G1108" s="35">
        <f>G1109+G1170</f>
        <v>135177</v>
      </c>
    </row>
    <row r="1109" spans="1:7" ht="25.5" x14ac:dyDescent="0.2">
      <c r="A1109" s="93" t="s">
        <v>712</v>
      </c>
      <c r="B1109" s="32" t="s">
        <v>13</v>
      </c>
      <c r="C1109" s="69" t="s">
        <v>21</v>
      </c>
      <c r="D1109" s="69" t="s">
        <v>0</v>
      </c>
      <c r="E1109" s="32" t="s">
        <v>129</v>
      </c>
      <c r="F1109" s="32"/>
      <c r="G1109" s="35">
        <f>G1110+G1121+G1125+G1129+G1137+G1147+G1151+G1169</f>
        <v>134913</v>
      </c>
    </row>
    <row r="1110" spans="1:7" ht="63.75" x14ac:dyDescent="0.2">
      <c r="A1110" s="31" t="s">
        <v>130</v>
      </c>
      <c r="B1110" s="32" t="s">
        <v>13</v>
      </c>
      <c r="C1110" s="69" t="s">
        <v>21</v>
      </c>
      <c r="D1110" s="69" t="s">
        <v>0</v>
      </c>
      <c r="E1110" s="32" t="s">
        <v>131</v>
      </c>
      <c r="F1110" s="71"/>
      <c r="G1110" s="35">
        <f>G1111</f>
        <v>29930</v>
      </c>
    </row>
    <row r="1111" spans="1:7" ht="25.5" x14ac:dyDescent="0.2">
      <c r="A1111" s="31" t="s">
        <v>396</v>
      </c>
      <c r="B1111" s="32" t="s">
        <v>13</v>
      </c>
      <c r="C1111" s="69" t="s">
        <v>21</v>
      </c>
      <c r="D1111" s="69" t="s">
        <v>0</v>
      </c>
      <c r="E1111" s="32" t="s">
        <v>132</v>
      </c>
      <c r="F1111" s="71"/>
      <c r="G1111" s="35">
        <f>G1114+G1112</f>
        <v>29930</v>
      </c>
    </row>
    <row r="1112" spans="1:7" ht="38.25" hidden="1" x14ac:dyDescent="0.2">
      <c r="A1112" s="31" t="s">
        <v>359</v>
      </c>
      <c r="B1112" s="32" t="s">
        <v>13</v>
      </c>
      <c r="C1112" s="69" t="s">
        <v>21</v>
      </c>
      <c r="D1112" s="69" t="s">
        <v>0</v>
      </c>
      <c r="E1112" s="32" t="s">
        <v>132</v>
      </c>
      <c r="F1112" s="71">
        <v>200</v>
      </c>
      <c r="G1112" s="35">
        <f>G1113</f>
        <v>0</v>
      </c>
    </row>
    <row r="1113" spans="1:7" ht="38.25" hidden="1" x14ac:dyDescent="0.2">
      <c r="A1113" s="31" t="s">
        <v>360</v>
      </c>
      <c r="B1113" s="32" t="s">
        <v>13</v>
      </c>
      <c r="C1113" s="69" t="s">
        <v>21</v>
      </c>
      <c r="D1113" s="69" t="s">
        <v>0</v>
      </c>
      <c r="E1113" s="32" t="s">
        <v>132</v>
      </c>
      <c r="F1113" s="71">
        <v>240</v>
      </c>
      <c r="G1113" s="35"/>
    </row>
    <row r="1114" spans="1:7" ht="43.5" customHeight="1" x14ac:dyDescent="0.2">
      <c r="A1114" s="31" t="s">
        <v>95</v>
      </c>
      <c r="B1114" s="32" t="s">
        <v>13</v>
      </c>
      <c r="C1114" s="69" t="s">
        <v>21</v>
      </c>
      <c r="D1114" s="69" t="s">
        <v>0</v>
      </c>
      <c r="E1114" s="32" t="s">
        <v>132</v>
      </c>
      <c r="F1114" s="71">
        <v>600</v>
      </c>
      <c r="G1114" s="35">
        <f>G1120</f>
        <v>29930</v>
      </c>
    </row>
    <row r="1115" spans="1:7" hidden="1" x14ac:dyDescent="0.2">
      <c r="A1115" s="31" t="s">
        <v>67</v>
      </c>
      <c r="B1115" s="32" t="s">
        <v>13</v>
      </c>
      <c r="C1115" s="69" t="s">
        <v>21</v>
      </c>
      <c r="D1115" s="69" t="s">
        <v>0</v>
      </c>
      <c r="E1115" s="32" t="s">
        <v>77</v>
      </c>
      <c r="F1115" s="71">
        <v>852</v>
      </c>
      <c r="G1115" s="35">
        <v>10</v>
      </c>
    </row>
    <row r="1116" spans="1:7" ht="38.25" hidden="1" x14ac:dyDescent="0.2">
      <c r="A1116" s="31" t="s">
        <v>112</v>
      </c>
      <c r="B1116" s="32" t="s">
        <v>13</v>
      </c>
      <c r="C1116" s="69" t="s">
        <v>21</v>
      </c>
      <c r="D1116" s="69" t="s">
        <v>0</v>
      </c>
      <c r="E1116" s="32" t="s">
        <v>144</v>
      </c>
      <c r="F1116" s="71">
        <v>240</v>
      </c>
      <c r="G1116" s="35">
        <v>55</v>
      </c>
    </row>
    <row r="1117" spans="1:7" ht="63.75" hidden="1" x14ac:dyDescent="0.2">
      <c r="A1117" s="29" t="s">
        <v>130</v>
      </c>
      <c r="B1117" s="32" t="s">
        <v>13</v>
      </c>
      <c r="C1117" s="69" t="s">
        <v>21</v>
      </c>
      <c r="D1117" s="69" t="s">
        <v>0</v>
      </c>
      <c r="E1117" s="260" t="s">
        <v>131</v>
      </c>
      <c r="F1117" s="71"/>
      <c r="G1117" s="35">
        <f>G1118</f>
        <v>29930</v>
      </c>
    </row>
    <row r="1118" spans="1:7" ht="51" hidden="1" x14ac:dyDescent="0.2">
      <c r="A1118" s="62" t="s">
        <v>91</v>
      </c>
      <c r="B1118" s="32" t="s">
        <v>13</v>
      </c>
      <c r="C1118" s="69" t="s">
        <v>21</v>
      </c>
      <c r="D1118" s="69" t="s">
        <v>0</v>
      </c>
      <c r="E1118" s="32" t="s">
        <v>132</v>
      </c>
      <c r="F1118" s="71"/>
      <c r="G1118" s="35">
        <f>G1119</f>
        <v>29930</v>
      </c>
    </row>
    <row r="1119" spans="1:7" ht="51" hidden="1" x14ac:dyDescent="0.2">
      <c r="A1119" s="31" t="s">
        <v>95</v>
      </c>
      <c r="B1119" s="32" t="s">
        <v>13</v>
      </c>
      <c r="C1119" s="69" t="s">
        <v>21</v>
      </c>
      <c r="D1119" s="69" t="s">
        <v>0</v>
      </c>
      <c r="E1119" s="32" t="s">
        <v>132</v>
      </c>
      <c r="F1119" s="71">
        <v>600</v>
      </c>
      <c r="G1119" s="35">
        <f>G1120</f>
        <v>29930</v>
      </c>
    </row>
    <row r="1120" spans="1:7" ht="15.75" customHeight="1" x14ac:dyDescent="0.2">
      <c r="A1120" s="31" t="s">
        <v>133</v>
      </c>
      <c r="B1120" s="32" t="s">
        <v>13</v>
      </c>
      <c r="C1120" s="69" t="s">
        <v>21</v>
      </c>
      <c r="D1120" s="69" t="s">
        <v>0</v>
      </c>
      <c r="E1120" s="32" t="s">
        <v>132</v>
      </c>
      <c r="F1120" s="71">
        <v>620</v>
      </c>
      <c r="G1120" s="35">
        <v>29930</v>
      </c>
    </row>
    <row r="1121" spans="1:7" ht="51" x14ac:dyDescent="0.2">
      <c r="A1121" s="29" t="s">
        <v>136</v>
      </c>
      <c r="B1121" s="32" t="s">
        <v>13</v>
      </c>
      <c r="C1121" s="69" t="s">
        <v>21</v>
      </c>
      <c r="D1121" s="69" t="s">
        <v>0</v>
      </c>
      <c r="E1121" s="32" t="s">
        <v>135</v>
      </c>
      <c r="F1121" s="71"/>
      <c r="G1121" s="35">
        <f>G1122</f>
        <v>21583</v>
      </c>
    </row>
    <row r="1122" spans="1:7" ht="25.5" x14ac:dyDescent="0.2">
      <c r="A1122" s="62" t="s">
        <v>397</v>
      </c>
      <c r="B1122" s="32" t="s">
        <v>13</v>
      </c>
      <c r="C1122" s="69" t="s">
        <v>21</v>
      </c>
      <c r="D1122" s="69" t="s">
        <v>0</v>
      </c>
      <c r="E1122" s="32" t="s">
        <v>134</v>
      </c>
      <c r="F1122" s="71"/>
      <c r="G1122" s="35">
        <f>G1123</f>
        <v>21583</v>
      </c>
    </row>
    <row r="1123" spans="1:7" ht="44.25" customHeight="1" x14ac:dyDescent="0.2">
      <c r="A1123" s="31" t="s">
        <v>95</v>
      </c>
      <c r="B1123" s="32" t="s">
        <v>13</v>
      </c>
      <c r="C1123" s="69" t="s">
        <v>21</v>
      </c>
      <c r="D1123" s="69" t="s">
        <v>0</v>
      </c>
      <c r="E1123" s="32" t="s">
        <v>134</v>
      </c>
      <c r="F1123" s="71">
        <v>600</v>
      </c>
      <c r="G1123" s="35">
        <f>G1124</f>
        <v>21583</v>
      </c>
    </row>
    <row r="1124" spans="1:7" x14ac:dyDescent="0.2">
      <c r="A1124" s="31" t="s">
        <v>133</v>
      </c>
      <c r="B1124" s="32" t="s">
        <v>13</v>
      </c>
      <c r="C1124" s="69" t="s">
        <v>21</v>
      </c>
      <c r="D1124" s="69" t="s">
        <v>0</v>
      </c>
      <c r="E1124" s="32" t="s">
        <v>134</v>
      </c>
      <c r="F1124" s="71">
        <v>620</v>
      </c>
      <c r="G1124" s="35">
        <v>21583</v>
      </c>
    </row>
    <row r="1125" spans="1:7" ht="67.5" customHeight="1" x14ac:dyDescent="0.2">
      <c r="A1125" s="29" t="s">
        <v>137</v>
      </c>
      <c r="B1125" s="32" t="s">
        <v>13</v>
      </c>
      <c r="C1125" s="69" t="s">
        <v>21</v>
      </c>
      <c r="D1125" s="69" t="s">
        <v>0</v>
      </c>
      <c r="E1125" s="32" t="s">
        <v>138</v>
      </c>
      <c r="F1125" s="71"/>
      <c r="G1125" s="35">
        <f>G1126</f>
        <v>70389</v>
      </c>
    </row>
    <row r="1126" spans="1:7" ht="25.5" x14ac:dyDescent="0.2">
      <c r="A1126" s="62" t="s">
        <v>398</v>
      </c>
      <c r="B1126" s="32" t="s">
        <v>13</v>
      </c>
      <c r="C1126" s="69" t="s">
        <v>21</v>
      </c>
      <c r="D1126" s="69" t="s">
        <v>0</v>
      </c>
      <c r="E1126" s="32" t="s">
        <v>145</v>
      </c>
      <c r="F1126" s="71"/>
      <c r="G1126" s="35">
        <f>G1127</f>
        <v>70389</v>
      </c>
    </row>
    <row r="1127" spans="1:7" ht="42" customHeight="1" x14ac:dyDescent="0.2">
      <c r="A1127" s="31" t="s">
        <v>95</v>
      </c>
      <c r="B1127" s="32" t="s">
        <v>13</v>
      </c>
      <c r="C1127" s="69" t="s">
        <v>21</v>
      </c>
      <c r="D1127" s="69" t="s">
        <v>0</v>
      </c>
      <c r="E1127" s="32" t="s">
        <v>145</v>
      </c>
      <c r="F1127" s="71">
        <v>600</v>
      </c>
      <c r="G1127" s="35">
        <f>G1128</f>
        <v>70389</v>
      </c>
    </row>
    <row r="1128" spans="1:7" x14ac:dyDescent="0.2">
      <c r="A1128" s="31" t="s">
        <v>133</v>
      </c>
      <c r="B1128" s="32" t="s">
        <v>13</v>
      </c>
      <c r="C1128" s="69" t="s">
        <v>21</v>
      </c>
      <c r="D1128" s="69" t="s">
        <v>0</v>
      </c>
      <c r="E1128" s="32" t="s">
        <v>145</v>
      </c>
      <c r="F1128" s="71">
        <v>620</v>
      </c>
      <c r="G1128" s="35">
        <f>71775+66-1152-300</f>
        <v>70389</v>
      </c>
    </row>
    <row r="1129" spans="1:7" ht="68.25" customHeight="1" x14ac:dyDescent="0.2">
      <c r="A1129" s="29" t="s">
        <v>363</v>
      </c>
      <c r="B1129" s="32" t="s">
        <v>13</v>
      </c>
      <c r="C1129" s="69" t="s">
        <v>21</v>
      </c>
      <c r="D1129" s="69" t="s">
        <v>0</v>
      </c>
      <c r="E1129" s="32" t="s">
        <v>139</v>
      </c>
      <c r="F1129" s="71"/>
      <c r="G1129" s="35">
        <f>G1130</f>
        <v>3137</v>
      </c>
    </row>
    <row r="1130" spans="1:7" ht="19.5" customHeight="1" x14ac:dyDescent="0.2">
      <c r="A1130" s="62" t="s">
        <v>399</v>
      </c>
      <c r="B1130" s="32" t="s">
        <v>13</v>
      </c>
      <c r="C1130" s="69" t="s">
        <v>21</v>
      </c>
      <c r="D1130" s="69" t="s">
        <v>0</v>
      </c>
      <c r="E1130" s="32" t="s">
        <v>140</v>
      </c>
      <c r="F1130" s="71"/>
      <c r="G1130" s="35">
        <f>G1135+G1133</f>
        <v>3137</v>
      </c>
    </row>
    <row r="1131" spans="1:7" ht="38.25" hidden="1" x14ac:dyDescent="0.2">
      <c r="A1131" s="31" t="s">
        <v>359</v>
      </c>
      <c r="B1131" s="32" t="s">
        <v>13</v>
      </c>
      <c r="C1131" s="69" t="s">
        <v>21</v>
      </c>
      <c r="D1131" s="69" t="s">
        <v>0</v>
      </c>
      <c r="E1131" s="32" t="s">
        <v>140</v>
      </c>
      <c r="F1131" s="71">
        <v>200</v>
      </c>
      <c r="G1131" s="35">
        <f>G1132</f>
        <v>0</v>
      </c>
    </row>
    <row r="1132" spans="1:7" ht="38.25" hidden="1" x14ac:dyDescent="0.2">
      <c r="A1132" s="31" t="s">
        <v>360</v>
      </c>
      <c r="B1132" s="32" t="s">
        <v>13</v>
      </c>
      <c r="C1132" s="69" t="s">
        <v>21</v>
      </c>
      <c r="D1132" s="69" t="s">
        <v>0</v>
      </c>
      <c r="E1132" s="32" t="s">
        <v>140</v>
      </c>
      <c r="F1132" s="71">
        <v>240</v>
      </c>
      <c r="G1132" s="35"/>
    </row>
    <row r="1133" spans="1:7" ht="38.25" hidden="1" x14ac:dyDescent="0.2">
      <c r="A1133" s="31" t="s">
        <v>359</v>
      </c>
      <c r="B1133" s="32" t="s">
        <v>13</v>
      </c>
      <c r="C1133" s="69" t="s">
        <v>21</v>
      </c>
      <c r="D1133" s="69" t="s">
        <v>0</v>
      </c>
      <c r="E1133" s="32" t="s">
        <v>140</v>
      </c>
      <c r="F1133" s="71">
        <v>200</v>
      </c>
      <c r="G1133" s="35">
        <f>G1134</f>
        <v>0</v>
      </c>
    </row>
    <row r="1134" spans="1:7" ht="38.25" hidden="1" x14ac:dyDescent="0.2">
      <c r="A1134" s="31" t="s">
        <v>360</v>
      </c>
      <c r="B1134" s="32" t="s">
        <v>13</v>
      </c>
      <c r="C1134" s="69" t="s">
        <v>21</v>
      </c>
      <c r="D1134" s="69" t="s">
        <v>0</v>
      </c>
      <c r="E1134" s="32" t="s">
        <v>140</v>
      </c>
      <c r="F1134" s="71">
        <v>240</v>
      </c>
      <c r="G1134" s="35">
        <v>0</v>
      </c>
    </row>
    <row r="1135" spans="1:7" ht="51" x14ac:dyDescent="0.2">
      <c r="A1135" s="31" t="s">
        <v>95</v>
      </c>
      <c r="B1135" s="32" t="s">
        <v>13</v>
      </c>
      <c r="C1135" s="69" t="s">
        <v>21</v>
      </c>
      <c r="D1135" s="69" t="s">
        <v>0</v>
      </c>
      <c r="E1135" s="32" t="s">
        <v>140</v>
      </c>
      <c r="F1135" s="71">
        <v>600</v>
      </c>
      <c r="G1135" s="35">
        <f>G1136</f>
        <v>3137</v>
      </c>
    </row>
    <row r="1136" spans="1:7" x14ac:dyDescent="0.2">
      <c r="A1136" s="31" t="s">
        <v>133</v>
      </c>
      <c r="B1136" s="32" t="s">
        <v>13</v>
      </c>
      <c r="C1136" s="69" t="s">
        <v>21</v>
      </c>
      <c r="D1136" s="69" t="s">
        <v>0</v>
      </c>
      <c r="E1136" s="32" t="s">
        <v>140</v>
      </c>
      <c r="F1136" s="71">
        <v>620</v>
      </c>
      <c r="G1136" s="35">
        <f>3137+2676-2676</f>
        <v>3137</v>
      </c>
    </row>
    <row r="1137" spans="1:7" ht="38.25" hidden="1" x14ac:dyDescent="0.2">
      <c r="A1137" s="93" t="s">
        <v>614</v>
      </c>
      <c r="B1137" s="32" t="s">
        <v>13</v>
      </c>
      <c r="C1137" s="69" t="s">
        <v>21</v>
      </c>
      <c r="D1137" s="69" t="s">
        <v>0</v>
      </c>
      <c r="E1137" s="32" t="s">
        <v>143</v>
      </c>
      <c r="F1137" s="32"/>
      <c r="G1137" s="35">
        <f>G1138</f>
        <v>0</v>
      </c>
    </row>
    <row r="1138" spans="1:7" ht="25.5" hidden="1" x14ac:dyDescent="0.2">
      <c r="A1138" s="107" t="s">
        <v>615</v>
      </c>
      <c r="B1138" s="32" t="s">
        <v>13</v>
      </c>
      <c r="C1138" s="69" t="s">
        <v>21</v>
      </c>
      <c r="D1138" s="69" t="s">
        <v>0</v>
      </c>
      <c r="E1138" s="32" t="s">
        <v>616</v>
      </c>
      <c r="F1138" s="32"/>
      <c r="G1138" s="35">
        <f>G1139+G1141</f>
        <v>0</v>
      </c>
    </row>
    <row r="1139" spans="1:7" ht="51" hidden="1" x14ac:dyDescent="0.2">
      <c r="A1139" s="31" t="s">
        <v>95</v>
      </c>
      <c r="B1139" s="32" t="s">
        <v>13</v>
      </c>
      <c r="C1139" s="69" t="s">
        <v>21</v>
      </c>
      <c r="D1139" s="69" t="s">
        <v>0</v>
      </c>
      <c r="E1139" s="32" t="s">
        <v>616</v>
      </c>
      <c r="F1139" s="71">
        <v>600</v>
      </c>
      <c r="G1139" s="35">
        <f>G1140</f>
        <v>0</v>
      </c>
    </row>
    <row r="1140" spans="1:7" hidden="1" x14ac:dyDescent="0.2">
      <c r="A1140" s="31" t="s">
        <v>133</v>
      </c>
      <c r="B1140" s="32" t="s">
        <v>13</v>
      </c>
      <c r="C1140" s="69" t="s">
        <v>21</v>
      </c>
      <c r="D1140" s="69" t="s">
        <v>0</v>
      </c>
      <c r="E1140" s="32" t="s">
        <v>616</v>
      </c>
      <c r="F1140" s="71">
        <v>620</v>
      </c>
      <c r="G1140" s="35">
        <v>0</v>
      </c>
    </row>
    <row r="1141" spans="1:7" hidden="1" x14ac:dyDescent="0.2">
      <c r="A1141" s="31"/>
      <c r="B1141" s="32"/>
      <c r="C1141" s="69"/>
      <c r="D1141" s="69"/>
      <c r="E1141" s="32"/>
      <c r="F1141" s="71"/>
      <c r="G1141" s="35"/>
    </row>
    <row r="1142" spans="1:7" hidden="1" x14ac:dyDescent="0.2">
      <c r="A1142" s="31"/>
      <c r="B1142" s="32"/>
      <c r="C1142" s="69"/>
      <c r="D1142" s="69"/>
      <c r="E1142" s="32"/>
      <c r="F1142" s="71"/>
      <c r="G1142" s="35"/>
    </row>
    <row r="1143" spans="1:7" ht="66" hidden="1" customHeight="1" x14ac:dyDescent="0.2">
      <c r="A1143" s="100"/>
      <c r="B1143" s="100"/>
      <c r="C1143" s="100"/>
      <c r="D1143" s="100"/>
      <c r="E1143" s="100"/>
      <c r="F1143" s="100"/>
      <c r="G1143" s="100"/>
    </row>
    <row r="1144" spans="1:7" hidden="1" x14ac:dyDescent="0.2">
      <c r="A1144" s="100"/>
      <c r="B1144" s="100"/>
      <c r="C1144" s="100"/>
      <c r="D1144" s="100"/>
      <c r="E1144" s="100"/>
      <c r="F1144" s="100"/>
      <c r="G1144" s="100"/>
    </row>
    <row r="1145" spans="1:7" hidden="1" x14ac:dyDescent="0.2">
      <c r="A1145" s="100"/>
      <c r="B1145" s="100"/>
      <c r="C1145" s="100"/>
      <c r="D1145" s="100"/>
      <c r="E1145" s="100"/>
      <c r="F1145" s="100"/>
      <c r="G1145" s="100"/>
    </row>
    <row r="1146" spans="1:7" hidden="1" x14ac:dyDescent="0.2">
      <c r="A1146" s="100"/>
      <c r="B1146" s="100"/>
      <c r="C1146" s="100"/>
      <c r="D1146" s="100"/>
      <c r="E1146" s="100"/>
      <c r="F1146" s="100"/>
      <c r="G1146" s="100"/>
    </row>
    <row r="1147" spans="1:7" ht="66.75" customHeight="1" x14ac:dyDescent="0.2">
      <c r="A1147" s="70" t="s">
        <v>482</v>
      </c>
      <c r="B1147" s="32" t="s">
        <v>13</v>
      </c>
      <c r="C1147" s="69" t="s">
        <v>21</v>
      </c>
      <c r="D1147" s="69" t="s">
        <v>0</v>
      </c>
      <c r="E1147" s="32" t="s">
        <v>484</v>
      </c>
      <c r="F1147" s="261"/>
      <c r="G1147" s="261">
        <f>G1148</f>
        <v>4860</v>
      </c>
    </row>
    <row r="1148" spans="1:7" ht="51" x14ac:dyDescent="0.2">
      <c r="A1148" s="70" t="s">
        <v>526</v>
      </c>
      <c r="B1148" s="32" t="s">
        <v>13</v>
      </c>
      <c r="C1148" s="69" t="s">
        <v>21</v>
      </c>
      <c r="D1148" s="69" t="s">
        <v>0</v>
      </c>
      <c r="E1148" s="32" t="s">
        <v>485</v>
      </c>
      <c r="F1148" s="261"/>
      <c r="G1148" s="261">
        <f>G1149</f>
        <v>4860</v>
      </c>
    </row>
    <row r="1149" spans="1:7" ht="51" x14ac:dyDescent="0.2">
      <c r="A1149" s="105" t="s">
        <v>95</v>
      </c>
      <c r="B1149" s="32" t="s">
        <v>13</v>
      </c>
      <c r="C1149" s="69" t="s">
        <v>21</v>
      </c>
      <c r="D1149" s="69" t="s">
        <v>0</v>
      </c>
      <c r="E1149" s="32" t="s">
        <v>485</v>
      </c>
      <c r="F1149" s="71">
        <v>600</v>
      </c>
      <c r="G1149" s="261">
        <f>G1150</f>
        <v>4860</v>
      </c>
    </row>
    <row r="1150" spans="1:7" x14ac:dyDescent="0.2">
      <c r="A1150" s="31" t="s">
        <v>133</v>
      </c>
      <c r="B1150" s="32" t="s">
        <v>13</v>
      </c>
      <c r="C1150" s="69" t="s">
        <v>21</v>
      </c>
      <c r="D1150" s="69" t="s">
        <v>0</v>
      </c>
      <c r="E1150" s="32" t="s">
        <v>485</v>
      </c>
      <c r="F1150" s="71">
        <v>620</v>
      </c>
      <c r="G1150" s="261">
        <f>4830-270+300</f>
        <v>4860</v>
      </c>
    </row>
    <row r="1151" spans="1:7" ht="42" customHeight="1" x14ac:dyDescent="0.2">
      <c r="A1151" s="70" t="s">
        <v>527</v>
      </c>
      <c r="B1151" s="32" t="s">
        <v>13</v>
      </c>
      <c r="C1151" s="69" t="s">
        <v>21</v>
      </c>
      <c r="D1151" s="69" t="s">
        <v>0</v>
      </c>
      <c r="E1151" s="32" t="s">
        <v>528</v>
      </c>
      <c r="F1151" s="261"/>
      <c r="G1151" s="261">
        <f>G1158+G1152+G1155</f>
        <v>2877</v>
      </c>
    </row>
    <row r="1152" spans="1:7" ht="114.75" x14ac:dyDescent="0.2">
      <c r="A1152" s="70" t="s">
        <v>802</v>
      </c>
      <c r="B1152" s="32" t="s">
        <v>13</v>
      </c>
      <c r="C1152" s="69" t="s">
        <v>21</v>
      </c>
      <c r="D1152" s="69" t="s">
        <v>0</v>
      </c>
      <c r="E1152" s="32" t="s">
        <v>800</v>
      </c>
      <c r="F1152" s="261"/>
      <c r="G1152" s="261">
        <f>G1153</f>
        <v>725</v>
      </c>
    </row>
    <row r="1153" spans="1:7" ht="42" customHeight="1" x14ac:dyDescent="0.2">
      <c r="A1153" s="105" t="s">
        <v>95</v>
      </c>
      <c r="B1153" s="32" t="s">
        <v>13</v>
      </c>
      <c r="C1153" s="69" t="s">
        <v>21</v>
      </c>
      <c r="D1153" s="69" t="s">
        <v>0</v>
      </c>
      <c r="E1153" s="32" t="s">
        <v>800</v>
      </c>
      <c r="F1153" s="261">
        <v>600</v>
      </c>
      <c r="G1153" s="261">
        <f>G1154</f>
        <v>725</v>
      </c>
    </row>
    <row r="1154" spans="1:7" x14ac:dyDescent="0.2">
      <c r="A1154" s="31" t="s">
        <v>133</v>
      </c>
      <c r="B1154" s="32" t="s">
        <v>13</v>
      </c>
      <c r="C1154" s="69" t="s">
        <v>21</v>
      </c>
      <c r="D1154" s="69" t="s">
        <v>0</v>
      </c>
      <c r="E1154" s="32" t="s">
        <v>800</v>
      </c>
      <c r="F1154" s="261">
        <v>620</v>
      </c>
      <c r="G1154" s="261">
        <f>524+201</f>
        <v>725</v>
      </c>
    </row>
    <row r="1155" spans="1:7" ht="25.5" x14ac:dyDescent="0.2">
      <c r="A1155" s="70" t="s">
        <v>803</v>
      </c>
      <c r="B1155" s="32" t="s">
        <v>13</v>
      </c>
      <c r="C1155" s="69" t="s">
        <v>21</v>
      </c>
      <c r="D1155" s="69" t="s">
        <v>0</v>
      </c>
      <c r="E1155" s="32" t="s">
        <v>801</v>
      </c>
      <c r="F1155" s="261"/>
      <c r="G1155" s="261">
        <f>G1156</f>
        <v>652</v>
      </c>
    </row>
    <row r="1156" spans="1:7" ht="42" customHeight="1" x14ac:dyDescent="0.2">
      <c r="A1156" s="105" t="s">
        <v>95</v>
      </c>
      <c r="B1156" s="32" t="s">
        <v>13</v>
      </c>
      <c r="C1156" s="69" t="s">
        <v>21</v>
      </c>
      <c r="D1156" s="69" t="s">
        <v>0</v>
      </c>
      <c r="E1156" s="32" t="s">
        <v>801</v>
      </c>
      <c r="F1156" s="261">
        <v>600</v>
      </c>
      <c r="G1156" s="261">
        <f>G1157</f>
        <v>652</v>
      </c>
    </row>
    <row r="1157" spans="1:7" x14ac:dyDescent="0.2">
      <c r="A1157" s="31" t="s">
        <v>133</v>
      </c>
      <c r="B1157" s="32" t="s">
        <v>13</v>
      </c>
      <c r="C1157" s="69" t="s">
        <v>21</v>
      </c>
      <c r="D1157" s="69" t="s">
        <v>0</v>
      </c>
      <c r="E1157" s="32" t="s">
        <v>801</v>
      </c>
      <c r="F1157" s="261">
        <v>620</v>
      </c>
      <c r="G1157" s="261">
        <v>652</v>
      </c>
    </row>
    <row r="1158" spans="1:7" ht="27" customHeight="1" x14ac:dyDescent="0.2">
      <c r="A1158" s="62" t="s">
        <v>398</v>
      </c>
      <c r="B1158" s="32" t="s">
        <v>13</v>
      </c>
      <c r="C1158" s="69" t="s">
        <v>21</v>
      </c>
      <c r="D1158" s="69" t="s">
        <v>0</v>
      </c>
      <c r="E1158" s="32" t="s">
        <v>589</v>
      </c>
      <c r="F1158" s="261"/>
      <c r="G1158" s="261">
        <f>G1159</f>
        <v>1500</v>
      </c>
    </row>
    <row r="1159" spans="1:7" ht="39" customHeight="1" x14ac:dyDescent="0.2">
      <c r="A1159" s="105" t="s">
        <v>95</v>
      </c>
      <c r="B1159" s="32" t="s">
        <v>13</v>
      </c>
      <c r="C1159" s="69" t="s">
        <v>21</v>
      </c>
      <c r="D1159" s="69" t="s">
        <v>0</v>
      </c>
      <c r="E1159" s="32" t="s">
        <v>589</v>
      </c>
      <c r="F1159" s="71">
        <v>600</v>
      </c>
      <c r="G1159" s="261">
        <f>G1160</f>
        <v>1500</v>
      </c>
    </row>
    <row r="1160" spans="1:7" ht="17.25" customHeight="1" x14ac:dyDescent="0.2">
      <c r="A1160" s="31" t="s">
        <v>133</v>
      </c>
      <c r="B1160" s="32" t="s">
        <v>13</v>
      </c>
      <c r="C1160" s="69" t="s">
        <v>21</v>
      </c>
      <c r="D1160" s="69" t="s">
        <v>0</v>
      </c>
      <c r="E1160" s="32" t="s">
        <v>589</v>
      </c>
      <c r="F1160" s="71">
        <v>620</v>
      </c>
      <c r="G1160" s="261">
        <f>1000+500</f>
        <v>1500</v>
      </c>
    </row>
    <row r="1161" spans="1:7" hidden="1" x14ac:dyDescent="0.2">
      <c r="A1161" s="261"/>
      <c r="B1161" s="32"/>
      <c r="C1161" s="69"/>
      <c r="D1161" s="69"/>
      <c r="E1161" s="261"/>
      <c r="F1161" s="261"/>
      <c r="G1161" s="261"/>
    </row>
    <row r="1162" spans="1:7" hidden="1" x14ac:dyDescent="0.2">
      <c r="A1162" s="261"/>
      <c r="B1162" s="32"/>
      <c r="C1162" s="69"/>
      <c r="D1162" s="69"/>
      <c r="E1162" s="261"/>
      <c r="F1162" s="261"/>
      <c r="G1162" s="261"/>
    </row>
    <row r="1163" spans="1:7" ht="51" hidden="1" x14ac:dyDescent="0.2">
      <c r="A1163" s="29" t="s">
        <v>617</v>
      </c>
      <c r="B1163" s="32" t="s">
        <v>13</v>
      </c>
      <c r="C1163" s="69" t="s">
        <v>21</v>
      </c>
      <c r="D1163" s="69" t="s">
        <v>0</v>
      </c>
      <c r="E1163" s="261" t="s">
        <v>618</v>
      </c>
      <c r="F1163" s="261"/>
      <c r="G1163" s="261" t="e">
        <f>G1164</f>
        <v>#REF!</v>
      </c>
    </row>
    <row r="1164" spans="1:7" ht="47.25" hidden="1" customHeight="1" x14ac:dyDescent="0.2">
      <c r="A1164" s="70" t="s">
        <v>619</v>
      </c>
      <c r="B1164" s="32" t="s">
        <v>13</v>
      </c>
      <c r="C1164" s="69" t="s">
        <v>21</v>
      </c>
      <c r="D1164" s="69" t="s">
        <v>0</v>
      </c>
      <c r="E1164" s="261" t="s">
        <v>618</v>
      </c>
      <c r="F1164" s="261"/>
      <c r="G1164" s="261" t="e">
        <f>G1165</f>
        <v>#REF!</v>
      </c>
    </row>
    <row r="1165" spans="1:7" ht="51" hidden="1" x14ac:dyDescent="0.2">
      <c r="A1165" s="105" t="s">
        <v>95</v>
      </c>
      <c r="B1165" s="32" t="s">
        <v>13</v>
      </c>
      <c r="C1165" s="69" t="s">
        <v>21</v>
      </c>
      <c r="D1165" s="69" t="s">
        <v>0</v>
      </c>
      <c r="E1165" s="261" t="s">
        <v>618</v>
      </c>
      <c r="F1165" s="261">
        <v>600</v>
      </c>
      <c r="G1165" s="261" t="e">
        <f>#REF!</f>
        <v>#REF!</v>
      </c>
    </row>
    <row r="1166" spans="1:7" ht="25.5" x14ac:dyDescent="0.2">
      <c r="A1166" s="29" t="s">
        <v>806</v>
      </c>
      <c r="B1166" s="32" t="s">
        <v>13</v>
      </c>
      <c r="C1166" s="69" t="s">
        <v>21</v>
      </c>
      <c r="D1166" s="69" t="s">
        <v>0</v>
      </c>
      <c r="E1166" s="71" t="s">
        <v>805</v>
      </c>
      <c r="F1166" s="71"/>
      <c r="G1166" s="261">
        <f>G1167</f>
        <v>2137</v>
      </c>
    </row>
    <row r="1167" spans="1:7" ht="51" x14ac:dyDescent="0.2">
      <c r="A1167" s="29" t="s">
        <v>807</v>
      </c>
      <c r="B1167" s="32" t="s">
        <v>13</v>
      </c>
      <c r="C1167" s="69" t="s">
        <v>21</v>
      </c>
      <c r="D1167" s="69" t="s">
        <v>0</v>
      </c>
      <c r="E1167" s="71" t="s">
        <v>804</v>
      </c>
      <c r="F1167" s="71"/>
      <c r="G1167" s="261">
        <f>G1168</f>
        <v>2137</v>
      </c>
    </row>
    <row r="1168" spans="1:7" ht="39" customHeight="1" x14ac:dyDescent="0.2">
      <c r="A1168" s="105" t="s">
        <v>95</v>
      </c>
      <c r="B1168" s="32" t="s">
        <v>13</v>
      </c>
      <c r="C1168" s="69" t="s">
        <v>21</v>
      </c>
      <c r="D1168" s="69" t="s">
        <v>0</v>
      </c>
      <c r="E1168" s="71" t="s">
        <v>804</v>
      </c>
      <c r="F1168" s="71">
        <v>600</v>
      </c>
      <c r="G1168" s="261">
        <f>G1169</f>
        <v>2137</v>
      </c>
    </row>
    <row r="1169" spans="1:7" x14ac:dyDescent="0.2">
      <c r="A1169" s="31" t="s">
        <v>133</v>
      </c>
      <c r="B1169" s="32" t="s">
        <v>13</v>
      </c>
      <c r="C1169" s="69" t="s">
        <v>21</v>
      </c>
      <c r="D1169" s="69" t="s">
        <v>0</v>
      </c>
      <c r="E1169" s="71" t="s">
        <v>804</v>
      </c>
      <c r="F1169" s="71">
        <v>620</v>
      </c>
      <c r="G1169" s="261">
        <v>2137</v>
      </c>
    </row>
    <row r="1170" spans="1:7" ht="54" customHeight="1" x14ac:dyDescent="0.2">
      <c r="A1170" s="262" t="s">
        <v>720</v>
      </c>
      <c r="B1170" s="32" t="s">
        <v>13</v>
      </c>
      <c r="C1170" s="69" t="s">
        <v>21</v>
      </c>
      <c r="D1170" s="69" t="s">
        <v>0</v>
      </c>
      <c r="E1170" s="32" t="s">
        <v>501</v>
      </c>
      <c r="F1170" s="32"/>
      <c r="G1170" s="35">
        <f>G1171</f>
        <v>264</v>
      </c>
    </row>
    <row r="1171" spans="1:7" ht="55.5" customHeight="1" x14ac:dyDescent="0.2">
      <c r="A1171" s="107" t="s">
        <v>561</v>
      </c>
      <c r="B1171" s="32" t="s">
        <v>13</v>
      </c>
      <c r="C1171" s="69" t="s">
        <v>21</v>
      </c>
      <c r="D1171" s="69" t="s">
        <v>0</v>
      </c>
      <c r="E1171" s="32" t="s">
        <v>562</v>
      </c>
      <c r="F1171" s="32"/>
      <c r="G1171" s="35">
        <f>G1172</f>
        <v>264</v>
      </c>
    </row>
    <row r="1172" spans="1:7" ht="38.25" x14ac:dyDescent="0.2">
      <c r="A1172" s="107" t="s">
        <v>499</v>
      </c>
      <c r="B1172" s="32" t="s">
        <v>13</v>
      </c>
      <c r="C1172" s="69" t="s">
        <v>21</v>
      </c>
      <c r="D1172" s="69" t="s">
        <v>0</v>
      </c>
      <c r="E1172" s="32" t="s">
        <v>563</v>
      </c>
      <c r="F1172" s="32"/>
      <c r="G1172" s="35">
        <f>G1173</f>
        <v>264</v>
      </c>
    </row>
    <row r="1173" spans="1:7" ht="39" customHeight="1" x14ac:dyDescent="0.2">
      <c r="A1173" s="76" t="s">
        <v>95</v>
      </c>
      <c r="B1173" s="32" t="s">
        <v>13</v>
      </c>
      <c r="C1173" s="69" t="s">
        <v>21</v>
      </c>
      <c r="D1173" s="69" t="s">
        <v>0</v>
      </c>
      <c r="E1173" s="32" t="s">
        <v>563</v>
      </c>
      <c r="F1173" s="32" t="s">
        <v>74</v>
      </c>
      <c r="G1173" s="35">
        <f>G1174</f>
        <v>264</v>
      </c>
    </row>
    <row r="1174" spans="1:7" ht="51" x14ac:dyDescent="0.2">
      <c r="A1174" s="76" t="s">
        <v>367</v>
      </c>
      <c r="B1174" s="32" t="s">
        <v>13</v>
      </c>
      <c r="C1174" s="69" t="s">
        <v>21</v>
      </c>
      <c r="D1174" s="69" t="s">
        <v>0</v>
      </c>
      <c r="E1174" s="32" t="s">
        <v>563</v>
      </c>
      <c r="F1174" s="32" t="s">
        <v>171</v>
      </c>
      <c r="G1174" s="35">
        <f>424-160</f>
        <v>264</v>
      </c>
    </row>
    <row r="1175" spans="1:7" ht="25.5" x14ac:dyDescent="0.2">
      <c r="A1175" s="108" t="s">
        <v>105</v>
      </c>
      <c r="B1175" s="32" t="s">
        <v>13</v>
      </c>
      <c r="C1175" s="69" t="s">
        <v>21</v>
      </c>
      <c r="D1175" s="69" t="s">
        <v>2</v>
      </c>
      <c r="E1175" s="32"/>
      <c r="F1175" s="71"/>
      <c r="G1175" s="35">
        <f>G1176</f>
        <v>272</v>
      </c>
    </row>
    <row r="1176" spans="1:7" ht="38.25" x14ac:dyDescent="0.2">
      <c r="A1176" s="93" t="s">
        <v>724</v>
      </c>
      <c r="B1176" s="32" t="s">
        <v>13</v>
      </c>
      <c r="C1176" s="69" t="s">
        <v>21</v>
      </c>
      <c r="D1176" s="69" t="s">
        <v>2</v>
      </c>
      <c r="E1176" s="32" t="s">
        <v>158</v>
      </c>
      <c r="F1176" s="71"/>
      <c r="G1176" s="35">
        <f>G1177+G1181+G1185</f>
        <v>272</v>
      </c>
    </row>
    <row r="1177" spans="1:7" ht="76.5" x14ac:dyDescent="0.2">
      <c r="A1177" s="29" t="s">
        <v>159</v>
      </c>
      <c r="B1177" s="32" t="s">
        <v>13</v>
      </c>
      <c r="C1177" s="69" t="s">
        <v>21</v>
      </c>
      <c r="D1177" s="69" t="s">
        <v>2</v>
      </c>
      <c r="E1177" s="32" t="s">
        <v>160</v>
      </c>
      <c r="F1177" s="71"/>
      <c r="G1177" s="35">
        <f>G1178</f>
        <v>68</v>
      </c>
    </row>
    <row r="1178" spans="1:7" ht="60" customHeight="1" x14ac:dyDescent="0.2">
      <c r="A1178" s="62" t="s">
        <v>400</v>
      </c>
      <c r="B1178" s="32" t="s">
        <v>13</v>
      </c>
      <c r="C1178" s="69" t="s">
        <v>21</v>
      </c>
      <c r="D1178" s="69" t="s">
        <v>2</v>
      </c>
      <c r="E1178" s="33" t="s">
        <v>161</v>
      </c>
      <c r="F1178" s="71"/>
      <c r="G1178" s="35">
        <f>G1179</f>
        <v>68</v>
      </c>
    </row>
    <row r="1179" spans="1:7" ht="51" x14ac:dyDescent="0.2">
      <c r="A1179" s="105" t="s">
        <v>95</v>
      </c>
      <c r="B1179" s="32" t="s">
        <v>13</v>
      </c>
      <c r="C1179" s="69" t="s">
        <v>21</v>
      </c>
      <c r="D1179" s="69" t="s">
        <v>2</v>
      </c>
      <c r="E1179" s="33" t="s">
        <v>161</v>
      </c>
      <c r="F1179" s="71">
        <v>600</v>
      </c>
      <c r="G1179" s="35">
        <f>G1180</f>
        <v>68</v>
      </c>
    </row>
    <row r="1180" spans="1:7" x14ac:dyDescent="0.2">
      <c r="A1180" s="31" t="s">
        <v>133</v>
      </c>
      <c r="B1180" s="32" t="s">
        <v>13</v>
      </c>
      <c r="C1180" s="69" t="s">
        <v>21</v>
      </c>
      <c r="D1180" s="69" t="s">
        <v>2</v>
      </c>
      <c r="E1180" s="33" t="s">
        <v>161</v>
      </c>
      <c r="F1180" s="71">
        <v>620</v>
      </c>
      <c r="G1180" s="35">
        <v>68</v>
      </c>
    </row>
    <row r="1181" spans="1:7" ht="38.25" x14ac:dyDescent="0.2">
      <c r="A1181" s="29" t="s">
        <v>162</v>
      </c>
      <c r="B1181" s="32" t="s">
        <v>13</v>
      </c>
      <c r="C1181" s="69" t="s">
        <v>21</v>
      </c>
      <c r="D1181" s="69" t="s">
        <v>2</v>
      </c>
      <c r="E1181" s="32" t="s">
        <v>163</v>
      </c>
      <c r="F1181" s="71"/>
      <c r="G1181" s="35">
        <f>G1182</f>
        <v>41</v>
      </c>
    </row>
    <row r="1182" spans="1:7" ht="63.75" x14ac:dyDescent="0.2">
      <c r="A1182" s="62" t="s">
        <v>400</v>
      </c>
      <c r="B1182" s="32" t="s">
        <v>13</v>
      </c>
      <c r="C1182" s="69" t="s">
        <v>21</v>
      </c>
      <c r="D1182" s="69" t="s">
        <v>2</v>
      </c>
      <c r="E1182" s="33" t="s">
        <v>164</v>
      </c>
      <c r="F1182" s="71"/>
      <c r="G1182" s="35">
        <f>G1183</f>
        <v>41</v>
      </c>
    </row>
    <row r="1183" spans="1:7" ht="51" x14ac:dyDescent="0.2">
      <c r="A1183" s="105" t="s">
        <v>95</v>
      </c>
      <c r="B1183" s="32" t="s">
        <v>13</v>
      </c>
      <c r="C1183" s="69" t="s">
        <v>21</v>
      </c>
      <c r="D1183" s="69" t="s">
        <v>2</v>
      </c>
      <c r="E1183" s="33" t="s">
        <v>164</v>
      </c>
      <c r="F1183" s="71">
        <v>600</v>
      </c>
      <c r="G1183" s="35">
        <f>G1184</f>
        <v>41</v>
      </c>
    </row>
    <row r="1184" spans="1:7" ht="21" customHeight="1" x14ac:dyDescent="0.2">
      <c r="A1184" s="31" t="s">
        <v>133</v>
      </c>
      <c r="B1184" s="32" t="s">
        <v>13</v>
      </c>
      <c r="C1184" s="69" t="s">
        <v>21</v>
      </c>
      <c r="D1184" s="69" t="s">
        <v>2</v>
      </c>
      <c r="E1184" s="33" t="s">
        <v>164</v>
      </c>
      <c r="F1184" s="71">
        <v>620</v>
      </c>
      <c r="G1184" s="35">
        <v>41</v>
      </c>
    </row>
    <row r="1185" spans="1:7" ht="80.25" customHeight="1" x14ac:dyDescent="0.2">
      <c r="A1185" s="29" t="s">
        <v>463</v>
      </c>
      <c r="B1185" s="32" t="s">
        <v>13</v>
      </c>
      <c r="C1185" s="69" t="s">
        <v>21</v>
      </c>
      <c r="D1185" s="69" t="s">
        <v>2</v>
      </c>
      <c r="E1185" s="33" t="s">
        <v>166</v>
      </c>
      <c r="F1185" s="71"/>
      <c r="G1185" s="35">
        <f>G1186</f>
        <v>163</v>
      </c>
    </row>
    <row r="1186" spans="1:7" ht="70.5" customHeight="1" x14ac:dyDescent="0.2">
      <c r="A1186" s="62" t="s">
        <v>401</v>
      </c>
      <c r="B1186" s="32" t="s">
        <v>13</v>
      </c>
      <c r="C1186" s="69" t="s">
        <v>21</v>
      </c>
      <c r="D1186" s="69" t="s">
        <v>2</v>
      </c>
      <c r="E1186" s="33" t="s">
        <v>165</v>
      </c>
      <c r="F1186" s="71"/>
      <c r="G1186" s="35">
        <f>G1187</f>
        <v>163</v>
      </c>
    </row>
    <row r="1187" spans="1:7" ht="38.25" customHeight="1" x14ac:dyDescent="0.2">
      <c r="A1187" s="105" t="s">
        <v>95</v>
      </c>
      <c r="B1187" s="32" t="s">
        <v>13</v>
      </c>
      <c r="C1187" s="69" t="s">
        <v>21</v>
      </c>
      <c r="D1187" s="69" t="s">
        <v>2</v>
      </c>
      <c r="E1187" s="33" t="s">
        <v>165</v>
      </c>
      <c r="F1187" s="71">
        <v>600</v>
      </c>
      <c r="G1187" s="35">
        <f>G1188</f>
        <v>163</v>
      </c>
    </row>
    <row r="1188" spans="1:7" ht="13.5" customHeight="1" x14ac:dyDescent="0.2">
      <c r="A1188" s="31" t="s">
        <v>133</v>
      </c>
      <c r="B1188" s="32" t="s">
        <v>13</v>
      </c>
      <c r="C1188" s="69" t="s">
        <v>21</v>
      </c>
      <c r="D1188" s="69" t="s">
        <v>2</v>
      </c>
      <c r="E1188" s="33" t="s">
        <v>165</v>
      </c>
      <c r="F1188" s="71">
        <v>620</v>
      </c>
      <c r="G1188" s="35">
        <v>163</v>
      </c>
    </row>
    <row r="1189" spans="1:7" ht="14.25" customHeight="1" x14ac:dyDescent="0.2">
      <c r="A1189" s="108" t="s">
        <v>49</v>
      </c>
      <c r="B1189" s="32" t="s">
        <v>13</v>
      </c>
      <c r="C1189" s="69" t="s">
        <v>36</v>
      </c>
      <c r="D1189" s="69" t="s">
        <v>17</v>
      </c>
      <c r="E1189" s="32"/>
      <c r="F1189" s="32"/>
      <c r="G1189" s="125">
        <f>G1190+G1204+G1226+G1233</f>
        <v>94037</v>
      </c>
    </row>
    <row r="1190" spans="1:7" ht="15" customHeight="1" x14ac:dyDescent="0.2">
      <c r="A1190" s="111" t="s">
        <v>46</v>
      </c>
      <c r="B1190" s="32" t="s">
        <v>13</v>
      </c>
      <c r="C1190" s="69" t="s">
        <v>36</v>
      </c>
      <c r="D1190" s="69" t="s">
        <v>3</v>
      </c>
      <c r="E1190" s="32"/>
      <c r="F1190" s="32"/>
      <c r="G1190" s="35">
        <f>G1191</f>
        <v>47632</v>
      </c>
    </row>
    <row r="1191" spans="1:7" ht="51" x14ac:dyDescent="0.2">
      <c r="A1191" s="93" t="s">
        <v>721</v>
      </c>
      <c r="B1191" s="32" t="s">
        <v>13</v>
      </c>
      <c r="C1191" s="69" t="s">
        <v>36</v>
      </c>
      <c r="D1191" s="69" t="s">
        <v>3</v>
      </c>
      <c r="E1191" s="32" t="s">
        <v>181</v>
      </c>
      <c r="F1191" s="32"/>
      <c r="G1191" s="35">
        <f>G1192+G1196</f>
        <v>47632</v>
      </c>
    </row>
    <row r="1192" spans="1:7" ht="25.5" x14ac:dyDescent="0.2">
      <c r="A1192" s="93" t="s">
        <v>355</v>
      </c>
      <c r="B1192" s="32" t="s">
        <v>13</v>
      </c>
      <c r="C1192" s="69" t="s">
        <v>36</v>
      </c>
      <c r="D1192" s="69" t="s">
        <v>3</v>
      </c>
      <c r="E1192" s="32" t="s">
        <v>182</v>
      </c>
      <c r="F1192" s="32"/>
      <c r="G1192" s="35">
        <f>G1193+G1200</f>
        <v>47632</v>
      </c>
    </row>
    <row r="1193" spans="1:7" x14ac:dyDescent="0.2">
      <c r="A1193" s="62" t="s">
        <v>402</v>
      </c>
      <c r="B1193" s="32" t="s">
        <v>13</v>
      </c>
      <c r="C1193" s="69" t="s">
        <v>36</v>
      </c>
      <c r="D1193" s="69" t="s">
        <v>3</v>
      </c>
      <c r="E1193" s="32" t="s">
        <v>183</v>
      </c>
      <c r="F1193" s="32"/>
      <c r="G1193" s="35">
        <f>G1194</f>
        <v>47604</v>
      </c>
    </row>
    <row r="1194" spans="1:7" ht="51" x14ac:dyDescent="0.2">
      <c r="A1194" s="31" t="s">
        <v>95</v>
      </c>
      <c r="B1194" s="32" t="s">
        <v>13</v>
      </c>
      <c r="C1194" s="69" t="s">
        <v>36</v>
      </c>
      <c r="D1194" s="69" t="s">
        <v>3</v>
      </c>
      <c r="E1194" s="32" t="s">
        <v>183</v>
      </c>
      <c r="F1194" s="32" t="s">
        <v>74</v>
      </c>
      <c r="G1194" s="35">
        <f>G1195</f>
        <v>47604</v>
      </c>
    </row>
    <row r="1195" spans="1:7" x14ac:dyDescent="0.2">
      <c r="A1195" s="31" t="s">
        <v>133</v>
      </c>
      <c r="B1195" s="32" t="s">
        <v>13</v>
      </c>
      <c r="C1195" s="69" t="s">
        <v>36</v>
      </c>
      <c r="D1195" s="69" t="s">
        <v>3</v>
      </c>
      <c r="E1195" s="32" t="s">
        <v>183</v>
      </c>
      <c r="F1195" s="32" t="s">
        <v>184</v>
      </c>
      <c r="G1195" s="35">
        <f>47122+482</f>
        <v>47604</v>
      </c>
    </row>
    <row r="1196" spans="1:7" ht="38.25" hidden="1" x14ac:dyDescent="0.2">
      <c r="A1196" s="118" t="s">
        <v>521</v>
      </c>
      <c r="B1196" s="32" t="s">
        <v>13</v>
      </c>
      <c r="C1196" s="69" t="s">
        <v>36</v>
      </c>
      <c r="D1196" s="69" t="s">
        <v>3</v>
      </c>
      <c r="E1196" s="34" t="s">
        <v>523</v>
      </c>
      <c r="F1196" s="32"/>
      <c r="G1196" s="35">
        <f>G1197</f>
        <v>0</v>
      </c>
    </row>
    <row r="1197" spans="1:7" hidden="1" x14ac:dyDescent="0.2">
      <c r="A1197" s="62" t="s">
        <v>522</v>
      </c>
      <c r="B1197" s="32" t="s">
        <v>13</v>
      </c>
      <c r="C1197" s="69" t="s">
        <v>36</v>
      </c>
      <c r="D1197" s="69" t="s">
        <v>3</v>
      </c>
      <c r="E1197" s="34" t="s">
        <v>524</v>
      </c>
      <c r="F1197" s="32"/>
      <c r="G1197" s="35">
        <f>G1198</f>
        <v>0</v>
      </c>
    </row>
    <row r="1198" spans="1:7" ht="51" hidden="1" x14ac:dyDescent="0.2">
      <c r="A1198" s="105" t="s">
        <v>95</v>
      </c>
      <c r="B1198" s="32" t="s">
        <v>13</v>
      </c>
      <c r="C1198" s="69" t="s">
        <v>36</v>
      </c>
      <c r="D1198" s="69" t="s">
        <v>3</v>
      </c>
      <c r="E1198" s="34" t="s">
        <v>524</v>
      </c>
      <c r="F1198" s="32" t="s">
        <v>74</v>
      </c>
      <c r="G1198" s="35">
        <f>G1199</f>
        <v>0</v>
      </c>
    </row>
    <row r="1199" spans="1:7" hidden="1" x14ac:dyDescent="0.2">
      <c r="A1199" s="31" t="s">
        <v>133</v>
      </c>
      <c r="B1199" s="32" t="s">
        <v>13</v>
      </c>
      <c r="C1199" s="69" t="s">
        <v>36</v>
      </c>
      <c r="D1199" s="69" t="s">
        <v>3</v>
      </c>
      <c r="E1199" s="34" t="s">
        <v>524</v>
      </c>
      <c r="F1199" s="32" t="s">
        <v>184</v>
      </c>
      <c r="G1199" s="35"/>
    </row>
    <row r="1200" spans="1:7" ht="38.25" x14ac:dyDescent="0.2">
      <c r="A1200" s="263" t="s">
        <v>521</v>
      </c>
      <c r="B1200" s="32" t="s">
        <v>13</v>
      </c>
      <c r="C1200" s="69" t="s">
        <v>36</v>
      </c>
      <c r="D1200" s="69" t="s">
        <v>3</v>
      </c>
      <c r="E1200" s="264" t="s">
        <v>622</v>
      </c>
      <c r="F1200" s="32"/>
      <c r="G1200" s="35">
        <f>G1201</f>
        <v>28</v>
      </c>
    </row>
    <row r="1201" spans="1:7" ht="63.75" x14ac:dyDescent="0.2">
      <c r="A1201" s="265" t="s">
        <v>648</v>
      </c>
      <c r="B1201" s="32" t="s">
        <v>13</v>
      </c>
      <c r="C1201" s="69" t="s">
        <v>36</v>
      </c>
      <c r="D1201" s="69" t="s">
        <v>3</v>
      </c>
      <c r="E1201" s="264" t="s">
        <v>647</v>
      </c>
      <c r="F1201" s="32"/>
      <c r="G1201" s="35">
        <f>G1202</f>
        <v>28</v>
      </c>
    </row>
    <row r="1202" spans="1:7" ht="51" x14ac:dyDescent="0.2">
      <c r="A1202" s="266" t="s">
        <v>95</v>
      </c>
      <c r="B1202" s="32" t="s">
        <v>13</v>
      </c>
      <c r="C1202" s="69" t="s">
        <v>36</v>
      </c>
      <c r="D1202" s="69" t="s">
        <v>3</v>
      </c>
      <c r="E1202" s="264" t="s">
        <v>647</v>
      </c>
      <c r="F1202" s="32" t="s">
        <v>74</v>
      </c>
      <c r="G1202" s="35">
        <f>G1203</f>
        <v>28</v>
      </c>
    </row>
    <row r="1203" spans="1:7" x14ac:dyDescent="0.2">
      <c r="A1203" s="267" t="s">
        <v>133</v>
      </c>
      <c r="B1203" s="32" t="s">
        <v>13</v>
      </c>
      <c r="C1203" s="69" t="s">
        <v>36</v>
      </c>
      <c r="D1203" s="69" t="s">
        <v>3</v>
      </c>
      <c r="E1203" s="264" t="s">
        <v>647</v>
      </c>
      <c r="F1203" s="32" t="s">
        <v>184</v>
      </c>
      <c r="G1203" s="35">
        <v>28</v>
      </c>
    </row>
    <row r="1204" spans="1:7" ht="16.5" customHeight="1" x14ac:dyDescent="0.2">
      <c r="A1204" s="108" t="s">
        <v>38</v>
      </c>
      <c r="B1204" s="32" t="s">
        <v>13</v>
      </c>
      <c r="C1204" s="69" t="s">
        <v>36</v>
      </c>
      <c r="D1204" s="69" t="s">
        <v>12</v>
      </c>
      <c r="E1204" s="69"/>
      <c r="F1204" s="32"/>
      <c r="G1204" s="125">
        <f>G1205</f>
        <v>3703</v>
      </c>
    </row>
    <row r="1205" spans="1:7" ht="51" x14ac:dyDescent="0.2">
      <c r="A1205" s="93" t="s">
        <v>721</v>
      </c>
      <c r="B1205" s="32" t="s">
        <v>13</v>
      </c>
      <c r="C1205" s="69" t="s">
        <v>36</v>
      </c>
      <c r="D1205" s="69" t="s">
        <v>12</v>
      </c>
      <c r="E1205" s="69" t="s">
        <v>181</v>
      </c>
      <c r="F1205" s="32"/>
      <c r="G1205" s="125">
        <f>G1206+G1210+G1214+G1222+G1218</f>
        <v>3703</v>
      </c>
    </row>
    <row r="1206" spans="1:7" ht="40.5" customHeight="1" x14ac:dyDescent="0.2">
      <c r="A1206" s="93" t="s">
        <v>187</v>
      </c>
      <c r="B1206" s="32" t="s">
        <v>13</v>
      </c>
      <c r="C1206" s="69" t="s">
        <v>36</v>
      </c>
      <c r="D1206" s="69" t="s">
        <v>12</v>
      </c>
      <c r="E1206" s="69" t="s">
        <v>185</v>
      </c>
      <c r="F1206" s="32"/>
      <c r="G1206" s="125">
        <f>G1207</f>
        <v>1000</v>
      </c>
    </row>
    <row r="1207" spans="1:7" ht="25.5" x14ac:dyDescent="0.2">
      <c r="A1207" s="119" t="s">
        <v>403</v>
      </c>
      <c r="B1207" s="32" t="s">
        <v>13</v>
      </c>
      <c r="C1207" s="69" t="s">
        <v>36</v>
      </c>
      <c r="D1207" s="69" t="s">
        <v>12</v>
      </c>
      <c r="E1207" s="69" t="s">
        <v>186</v>
      </c>
      <c r="F1207" s="32"/>
      <c r="G1207" s="125">
        <f>G1208</f>
        <v>1000</v>
      </c>
    </row>
    <row r="1208" spans="1:7" ht="51" x14ac:dyDescent="0.2">
      <c r="A1208" s="31" t="s">
        <v>95</v>
      </c>
      <c r="B1208" s="32" t="s">
        <v>13</v>
      </c>
      <c r="C1208" s="69" t="s">
        <v>36</v>
      </c>
      <c r="D1208" s="69" t="s">
        <v>12</v>
      </c>
      <c r="E1208" s="69" t="s">
        <v>186</v>
      </c>
      <c r="F1208" s="32" t="s">
        <v>74</v>
      </c>
      <c r="G1208" s="125">
        <f>G1209</f>
        <v>1000</v>
      </c>
    </row>
    <row r="1209" spans="1:7" x14ac:dyDescent="0.2">
      <c r="A1209" s="31" t="s">
        <v>133</v>
      </c>
      <c r="B1209" s="32" t="s">
        <v>13</v>
      </c>
      <c r="C1209" s="69" t="s">
        <v>36</v>
      </c>
      <c r="D1209" s="69" t="s">
        <v>12</v>
      </c>
      <c r="E1209" s="32" t="s">
        <v>186</v>
      </c>
      <c r="F1209" s="32" t="s">
        <v>184</v>
      </c>
      <c r="G1209" s="35">
        <v>1000</v>
      </c>
    </row>
    <row r="1210" spans="1:7" ht="38.25" x14ac:dyDescent="0.2">
      <c r="A1210" s="93" t="s">
        <v>464</v>
      </c>
      <c r="B1210" s="32" t="s">
        <v>13</v>
      </c>
      <c r="C1210" s="69" t="s">
        <v>36</v>
      </c>
      <c r="D1210" s="69" t="s">
        <v>12</v>
      </c>
      <c r="E1210" s="69" t="s">
        <v>188</v>
      </c>
      <c r="F1210" s="32"/>
      <c r="G1210" s="103">
        <f>G1211</f>
        <v>1211</v>
      </c>
    </row>
    <row r="1211" spans="1:7" ht="25.5" x14ac:dyDescent="0.2">
      <c r="A1211" s="119" t="s">
        <v>404</v>
      </c>
      <c r="B1211" s="32" t="s">
        <v>13</v>
      </c>
      <c r="C1211" s="69" t="s">
        <v>36</v>
      </c>
      <c r="D1211" s="69" t="s">
        <v>12</v>
      </c>
      <c r="E1211" s="69" t="s">
        <v>189</v>
      </c>
      <c r="F1211" s="32"/>
      <c r="G1211" s="125">
        <f>G1212</f>
        <v>1211</v>
      </c>
    </row>
    <row r="1212" spans="1:7" ht="51" x14ac:dyDescent="0.2">
      <c r="A1212" s="31" t="s">
        <v>95</v>
      </c>
      <c r="B1212" s="32" t="s">
        <v>13</v>
      </c>
      <c r="C1212" s="69" t="s">
        <v>36</v>
      </c>
      <c r="D1212" s="69" t="s">
        <v>12</v>
      </c>
      <c r="E1212" s="69" t="s">
        <v>189</v>
      </c>
      <c r="F1212" s="32" t="s">
        <v>74</v>
      </c>
      <c r="G1212" s="125">
        <f>G1213</f>
        <v>1211</v>
      </c>
    </row>
    <row r="1213" spans="1:7" x14ac:dyDescent="0.2">
      <c r="A1213" s="31" t="s">
        <v>133</v>
      </c>
      <c r="B1213" s="32" t="s">
        <v>13</v>
      </c>
      <c r="C1213" s="69" t="s">
        <v>36</v>
      </c>
      <c r="D1213" s="69" t="s">
        <v>12</v>
      </c>
      <c r="E1213" s="69" t="s">
        <v>189</v>
      </c>
      <c r="F1213" s="32" t="s">
        <v>184</v>
      </c>
      <c r="G1213" s="125">
        <f>1120+91</f>
        <v>1211</v>
      </c>
    </row>
    <row r="1214" spans="1:7" ht="89.25" x14ac:dyDescent="0.2">
      <c r="A1214" s="29" t="s">
        <v>370</v>
      </c>
      <c r="B1214" s="32" t="s">
        <v>13</v>
      </c>
      <c r="C1214" s="69" t="s">
        <v>36</v>
      </c>
      <c r="D1214" s="69" t="s">
        <v>12</v>
      </c>
      <c r="E1214" s="69" t="s">
        <v>190</v>
      </c>
      <c r="F1214" s="32"/>
      <c r="G1214" s="125">
        <f>G1215</f>
        <v>550</v>
      </c>
    </row>
    <row r="1215" spans="1:7" ht="25.5" x14ac:dyDescent="0.2">
      <c r="A1215" s="119" t="s">
        <v>403</v>
      </c>
      <c r="B1215" s="32" t="s">
        <v>13</v>
      </c>
      <c r="C1215" s="69" t="s">
        <v>36</v>
      </c>
      <c r="D1215" s="69" t="s">
        <v>12</v>
      </c>
      <c r="E1215" s="69" t="s">
        <v>191</v>
      </c>
      <c r="F1215" s="32"/>
      <c r="G1215" s="125">
        <f>G1216</f>
        <v>550</v>
      </c>
    </row>
    <row r="1216" spans="1:7" ht="51" x14ac:dyDescent="0.2">
      <c r="A1216" s="31" t="s">
        <v>95</v>
      </c>
      <c r="B1216" s="32" t="s">
        <v>13</v>
      </c>
      <c r="C1216" s="69" t="s">
        <v>36</v>
      </c>
      <c r="D1216" s="69" t="s">
        <v>12</v>
      </c>
      <c r="E1216" s="69" t="s">
        <v>191</v>
      </c>
      <c r="F1216" s="32" t="s">
        <v>74</v>
      </c>
      <c r="G1216" s="125">
        <f>G1217</f>
        <v>550</v>
      </c>
    </row>
    <row r="1217" spans="1:7" x14ac:dyDescent="0.2">
      <c r="A1217" s="31" t="s">
        <v>133</v>
      </c>
      <c r="B1217" s="32" t="s">
        <v>13</v>
      </c>
      <c r="C1217" s="69" t="s">
        <v>36</v>
      </c>
      <c r="D1217" s="69" t="s">
        <v>12</v>
      </c>
      <c r="E1217" s="69" t="s">
        <v>191</v>
      </c>
      <c r="F1217" s="32" t="s">
        <v>184</v>
      </c>
      <c r="G1217" s="125">
        <v>550</v>
      </c>
    </row>
    <row r="1218" spans="1:7" ht="25.5" x14ac:dyDescent="0.2">
      <c r="A1218" s="93" t="s">
        <v>239</v>
      </c>
      <c r="B1218" s="32" t="s">
        <v>13</v>
      </c>
      <c r="C1218" s="32" t="s">
        <v>36</v>
      </c>
      <c r="D1218" s="32" t="s">
        <v>12</v>
      </c>
      <c r="E1218" s="32" t="s">
        <v>342</v>
      </c>
      <c r="F1218" s="69"/>
      <c r="G1218" s="35">
        <f>G1219</f>
        <v>424</v>
      </c>
    </row>
    <row r="1219" spans="1:7" ht="25.5" x14ac:dyDescent="0.2">
      <c r="A1219" s="119" t="s">
        <v>27</v>
      </c>
      <c r="B1219" s="32" t="s">
        <v>13</v>
      </c>
      <c r="C1219" s="32" t="s">
        <v>36</v>
      </c>
      <c r="D1219" s="32" t="s">
        <v>12</v>
      </c>
      <c r="E1219" s="32" t="s">
        <v>343</v>
      </c>
      <c r="F1219" s="69"/>
      <c r="G1219" s="35">
        <f>G1220</f>
        <v>424</v>
      </c>
    </row>
    <row r="1220" spans="1:7" ht="51" x14ac:dyDescent="0.2">
      <c r="A1220" s="31" t="s">
        <v>95</v>
      </c>
      <c r="B1220" s="32" t="s">
        <v>13</v>
      </c>
      <c r="C1220" s="32" t="s">
        <v>36</v>
      </c>
      <c r="D1220" s="32" t="s">
        <v>12</v>
      </c>
      <c r="E1220" s="32" t="s">
        <v>343</v>
      </c>
      <c r="F1220" s="71" t="s">
        <v>74</v>
      </c>
      <c r="G1220" s="35">
        <f>G1221</f>
        <v>424</v>
      </c>
    </row>
    <row r="1221" spans="1:7" x14ac:dyDescent="0.2">
      <c r="A1221" s="105" t="s">
        <v>133</v>
      </c>
      <c r="B1221" s="32" t="s">
        <v>13</v>
      </c>
      <c r="C1221" s="32" t="s">
        <v>36</v>
      </c>
      <c r="D1221" s="32" t="s">
        <v>12</v>
      </c>
      <c r="E1221" s="32" t="s">
        <v>343</v>
      </c>
      <c r="F1221" s="71">
        <v>620</v>
      </c>
      <c r="G1221" s="35">
        <f>408+16</f>
        <v>424</v>
      </c>
    </row>
    <row r="1222" spans="1:7" ht="34.5" customHeight="1" x14ac:dyDescent="0.2">
      <c r="A1222" s="29" t="s">
        <v>745</v>
      </c>
      <c r="B1222" s="32" t="s">
        <v>13</v>
      </c>
      <c r="C1222" s="69" t="s">
        <v>36</v>
      </c>
      <c r="D1222" s="69" t="s">
        <v>12</v>
      </c>
      <c r="E1222" s="69" t="s">
        <v>372</v>
      </c>
      <c r="F1222" s="32"/>
      <c r="G1222" s="125">
        <f>G1223</f>
        <v>518</v>
      </c>
    </row>
    <row r="1223" spans="1:7" ht="25.5" x14ac:dyDescent="0.2">
      <c r="A1223" s="119" t="s">
        <v>403</v>
      </c>
      <c r="B1223" s="32" t="s">
        <v>13</v>
      </c>
      <c r="C1223" s="69" t="s">
        <v>36</v>
      </c>
      <c r="D1223" s="69" t="s">
        <v>12</v>
      </c>
      <c r="E1223" s="69" t="s">
        <v>371</v>
      </c>
      <c r="F1223" s="32"/>
      <c r="G1223" s="125">
        <f>G1224</f>
        <v>518</v>
      </c>
    </row>
    <row r="1224" spans="1:7" ht="51" x14ac:dyDescent="0.2">
      <c r="A1224" s="31" t="s">
        <v>95</v>
      </c>
      <c r="B1224" s="32" t="s">
        <v>13</v>
      </c>
      <c r="C1224" s="69" t="s">
        <v>36</v>
      </c>
      <c r="D1224" s="69" t="s">
        <v>12</v>
      </c>
      <c r="E1224" s="69" t="s">
        <v>371</v>
      </c>
      <c r="F1224" s="32" t="s">
        <v>74</v>
      </c>
      <c r="G1224" s="125">
        <f>G1225</f>
        <v>518</v>
      </c>
    </row>
    <row r="1225" spans="1:7" x14ac:dyDescent="0.2">
      <c r="A1225" s="31" t="s">
        <v>133</v>
      </c>
      <c r="B1225" s="32" t="s">
        <v>13</v>
      </c>
      <c r="C1225" s="69" t="s">
        <v>36</v>
      </c>
      <c r="D1225" s="69" t="s">
        <v>12</v>
      </c>
      <c r="E1225" s="69" t="s">
        <v>371</v>
      </c>
      <c r="F1225" s="32" t="s">
        <v>184</v>
      </c>
      <c r="G1225" s="125">
        <v>518</v>
      </c>
    </row>
    <row r="1226" spans="1:7" x14ac:dyDescent="0.2">
      <c r="A1226" s="108" t="s">
        <v>39</v>
      </c>
      <c r="B1226" s="32" t="s">
        <v>13</v>
      </c>
      <c r="C1226" s="69" t="s">
        <v>36</v>
      </c>
      <c r="D1226" s="69" t="s">
        <v>2</v>
      </c>
      <c r="E1226" s="32"/>
      <c r="F1226" s="32"/>
      <c r="G1226" s="35">
        <f>G1229</f>
        <v>33904</v>
      </c>
    </row>
    <row r="1227" spans="1:7" ht="28.5" customHeight="1" x14ac:dyDescent="0.2">
      <c r="A1227" s="62" t="s">
        <v>719</v>
      </c>
      <c r="B1227" s="32" t="s">
        <v>13</v>
      </c>
      <c r="C1227" s="69" t="s">
        <v>36</v>
      </c>
      <c r="D1227" s="69" t="s">
        <v>2</v>
      </c>
      <c r="E1227" s="32" t="s">
        <v>213</v>
      </c>
      <c r="F1227" s="32"/>
      <c r="G1227" s="35">
        <f>G1228</f>
        <v>33904</v>
      </c>
    </row>
    <row r="1228" spans="1:7" ht="108" customHeight="1" x14ac:dyDescent="0.2">
      <c r="A1228" s="107" t="s">
        <v>465</v>
      </c>
      <c r="B1228" s="32" t="s">
        <v>13</v>
      </c>
      <c r="C1228" s="69" t="s">
        <v>36</v>
      </c>
      <c r="D1228" s="69" t="s">
        <v>2</v>
      </c>
      <c r="E1228" s="32" t="s">
        <v>219</v>
      </c>
      <c r="F1228" s="32"/>
      <c r="G1228" s="35">
        <f>G1229</f>
        <v>33904</v>
      </c>
    </row>
    <row r="1229" spans="1:7" ht="105" customHeight="1" x14ac:dyDescent="0.2">
      <c r="A1229" s="107" t="s">
        <v>405</v>
      </c>
      <c r="B1229" s="32" t="s">
        <v>13</v>
      </c>
      <c r="C1229" s="69" t="s">
        <v>36</v>
      </c>
      <c r="D1229" s="69" t="s">
        <v>2</v>
      </c>
      <c r="E1229" s="32" t="s">
        <v>220</v>
      </c>
      <c r="F1229" s="32"/>
      <c r="G1229" s="35">
        <f>G1230</f>
        <v>33904</v>
      </c>
    </row>
    <row r="1230" spans="1:7" ht="51" x14ac:dyDescent="0.2">
      <c r="A1230" s="31" t="s">
        <v>95</v>
      </c>
      <c r="B1230" s="32" t="s">
        <v>13</v>
      </c>
      <c r="C1230" s="69" t="s">
        <v>36</v>
      </c>
      <c r="D1230" s="69" t="s">
        <v>2</v>
      </c>
      <c r="E1230" s="32" t="s">
        <v>220</v>
      </c>
      <c r="F1230" s="32" t="s">
        <v>74</v>
      </c>
      <c r="G1230" s="35">
        <f>G1231+G1232</f>
        <v>33904</v>
      </c>
    </row>
    <row r="1231" spans="1:7" ht="15" customHeight="1" x14ac:dyDescent="0.2">
      <c r="A1231" s="31" t="s">
        <v>133</v>
      </c>
      <c r="B1231" s="32" t="s">
        <v>13</v>
      </c>
      <c r="C1231" s="69" t="s">
        <v>36</v>
      </c>
      <c r="D1231" s="69" t="s">
        <v>2</v>
      </c>
      <c r="E1231" s="32" t="s">
        <v>220</v>
      </c>
      <c r="F1231" s="32" t="s">
        <v>184</v>
      </c>
      <c r="G1231" s="35">
        <v>33566</v>
      </c>
    </row>
    <row r="1232" spans="1:7" ht="40.5" customHeight="1" x14ac:dyDescent="0.2">
      <c r="A1232" s="31" t="s">
        <v>172</v>
      </c>
      <c r="B1232" s="32" t="s">
        <v>13</v>
      </c>
      <c r="C1232" s="69" t="s">
        <v>36</v>
      </c>
      <c r="D1232" s="69" t="s">
        <v>2</v>
      </c>
      <c r="E1232" s="32" t="s">
        <v>220</v>
      </c>
      <c r="F1232" s="32" t="s">
        <v>171</v>
      </c>
      <c r="G1232" s="35">
        <v>338</v>
      </c>
    </row>
    <row r="1233" spans="1:7" ht="27.75" customHeight="1" x14ac:dyDescent="0.2">
      <c r="A1233" s="104" t="s">
        <v>383</v>
      </c>
      <c r="B1233" s="32" t="s">
        <v>13</v>
      </c>
      <c r="C1233" s="69" t="s">
        <v>36</v>
      </c>
      <c r="D1233" s="69" t="s">
        <v>99</v>
      </c>
      <c r="E1233" s="32"/>
      <c r="F1233" s="32"/>
      <c r="G1233" s="35">
        <f>G1234</f>
        <v>8798</v>
      </c>
    </row>
    <row r="1234" spans="1:7" ht="43.5" customHeight="1" x14ac:dyDescent="0.2">
      <c r="A1234" s="93" t="s">
        <v>240</v>
      </c>
      <c r="B1234" s="32" t="s">
        <v>13</v>
      </c>
      <c r="C1234" s="69" t="s">
        <v>36</v>
      </c>
      <c r="D1234" s="69" t="s">
        <v>99</v>
      </c>
      <c r="E1234" s="71" t="s">
        <v>127</v>
      </c>
      <c r="F1234" s="32"/>
      <c r="G1234" s="35">
        <f>G1238+G1235</f>
        <v>8798</v>
      </c>
    </row>
    <row r="1235" spans="1:7" ht="89.25" x14ac:dyDescent="0.2">
      <c r="A1235" s="93" t="s">
        <v>838</v>
      </c>
      <c r="B1235" s="32" t="s">
        <v>13</v>
      </c>
      <c r="C1235" s="69" t="s">
        <v>36</v>
      </c>
      <c r="D1235" s="69" t="s">
        <v>99</v>
      </c>
      <c r="E1235" s="71" t="s">
        <v>839</v>
      </c>
      <c r="F1235" s="32"/>
      <c r="G1235" s="35">
        <f>G1236</f>
        <v>316</v>
      </c>
    </row>
    <row r="1236" spans="1:7" ht="43.5" customHeight="1" x14ac:dyDescent="0.2">
      <c r="A1236" s="31" t="s">
        <v>96</v>
      </c>
      <c r="B1236" s="32" t="s">
        <v>13</v>
      </c>
      <c r="C1236" s="69" t="s">
        <v>36</v>
      </c>
      <c r="D1236" s="69" t="s">
        <v>99</v>
      </c>
      <c r="E1236" s="71" t="s">
        <v>839</v>
      </c>
      <c r="F1236" s="32" t="s">
        <v>88</v>
      </c>
      <c r="G1236" s="35">
        <f>G1237</f>
        <v>316</v>
      </c>
    </row>
    <row r="1237" spans="1:7" ht="43.5" customHeight="1" x14ac:dyDescent="0.2">
      <c r="A1237" s="105" t="s">
        <v>222</v>
      </c>
      <c r="B1237" s="32" t="s">
        <v>13</v>
      </c>
      <c r="C1237" s="69" t="s">
        <v>36</v>
      </c>
      <c r="D1237" s="69" t="s">
        <v>99</v>
      </c>
      <c r="E1237" s="71" t="s">
        <v>839</v>
      </c>
      <c r="F1237" s="32" t="s">
        <v>111</v>
      </c>
      <c r="G1237" s="35">
        <v>316</v>
      </c>
    </row>
    <row r="1238" spans="1:7" ht="29.25" customHeight="1" x14ac:dyDescent="0.2">
      <c r="A1238" s="101" t="s">
        <v>65</v>
      </c>
      <c r="B1238" s="32" t="s">
        <v>13</v>
      </c>
      <c r="C1238" s="69" t="s">
        <v>36</v>
      </c>
      <c r="D1238" s="69" t="s">
        <v>99</v>
      </c>
      <c r="E1238" s="32" t="s">
        <v>117</v>
      </c>
      <c r="F1238" s="32"/>
      <c r="G1238" s="35">
        <f>G1239+G1241</f>
        <v>8482</v>
      </c>
    </row>
    <row r="1239" spans="1:7" ht="93.75" customHeight="1" x14ac:dyDescent="0.2">
      <c r="A1239" s="31" t="s">
        <v>96</v>
      </c>
      <c r="B1239" s="32" t="s">
        <v>13</v>
      </c>
      <c r="C1239" s="69" t="s">
        <v>36</v>
      </c>
      <c r="D1239" s="69" t="s">
        <v>99</v>
      </c>
      <c r="E1239" s="32" t="s">
        <v>117</v>
      </c>
      <c r="F1239" s="32" t="s">
        <v>88</v>
      </c>
      <c r="G1239" s="35">
        <f>G1240</f>
        <v>8221</v>
      </c>
    </row>
    <row r="1240" spans="1:7" ht="42" customHeight="1" x14ac:dyDescent="0.2">
      <c r="A1240" s="105" t="s">
        <v>222</v>
      </c>
      <c r="B1240" s="32" t="s">
        <v>13</v>
      </c>
      <c r="C1240" s="69" t="s">
        <v>36</v>
      </c>
      <c r="D1240" s="69" t="s">
        <v>99</v>
      </c>
      <c r="E1240" s="32" t="s">
        <v>117</v>
      </c>
      <c r="F1240" s="32" t="s">
        <v>111</v>
      </c>
      <c r="G1240" s="35">
        <f>6247+1887+10+77</f>
        <v>8221</v>
      </c>
    </row>
    <row r="1241" spans="1:7" ht="41.25" customHeight="1" x14ac:dyDescent="0.2">
      <c r="A1241" s="31" t="s">
        <v>359</v>
      </c>
      <c r="B1241" s="32" t="s">
        <v>13</v>
      </c>
      <c r="C1241" s="69" t="s">
        <v>36</v>
      </c>
      <c r="D1241" s="69" t="s">
        <v>99</v>
      </c>
      <c r="E1241" s="32" t="s">
        <v>117</v>
      </c>
      <c r="F1241" s="32" t="s">
        <v>87</v>
      </c>
      <c r="G1241" s="35">
        <f>G1242</f>
        <v>261</v>
      </c>
    </row>
    <row r="1242" spans="1:7" ht="42.75" customHeight="1" x14ac:dyDescent="0.2">
      <c r="A1242" s="31" t="s">
        <v>360</v>
      </c>
      <c r="B1242" s="32" t="s">
        <v>13</v>
      </c>
      <c r="C1242" s="69" t="s">
        <v>36</v>
      </c>
      <c r="D1242" s="69" t="s">
        <v>99</v>
      </c>
      <c r="E1242" s="32" t="s">
        <v>117</v>
      </c>
      <c r="F1242" s="32" t="s">
        <v>113</v>
      </c>
      <c r="G1242" s="35">
        <v>261</v>
      </c>
    </row>
    <row r="1243" spans="1:7" hidden="1" x14ac:dyDescent="0.2">
      <c r="A1243" s="108" t="s">
        <v>57</v>
      </c>
      <c r="B1243" s="32" t="s">
        <v>13</v>
      </c>
      <c r="C1243" s="69" t="s">
        <v>41</v>
      </c>
      <c r="D1243" s="69" t="s">
        <v>17</v>
      </c>
      <c r="E1243" s="32"/>
      <c r="F1243" s="32"/>
      <c r="G1243" s="35">
        <f>G1244</f>
        <v>75867</v>
      </c>
    </row>
    <row r="1244" spans="1:7" hidden="1" x14ac:dyDescent="0.2">
      <c r="A1244" s="108" t="s">
        <v>56</v>
      </c>
      <c r="B1244" s="32" t="s">
        <v>13</v>
      </c>
      <c r="C1244" s="69" t="s">
        <v>41</v>
      </c>
      <c r="D1244" s="69" t="s">
        <v>3</v>
      </c>
      <c r="E1244" s="32"/>
      <c r="F1244" s="71"/>
      <c r="G1244" s="35">
        <f>G1249+G1259</f>
        <v>75867</v>
      </c>
    </row>
    <row r="1245" spans="1:7" x14ac:dyDescent="0.2">
      <c r="A1245" s="66" t="s">
        <v>57</v>
      </c>
      <c r="B1245" s="32" t="s">
        <v>13</v>
      </c>
      <c r="C1245" s="51" t="s">
        <v>41</v>
      </c>
      <c r="D1245" s="33" t="s">
        <v>17</v>
      </c>
      <c r="E1245" s="69"/>
      <c r="F1245" s="71"/>
      <c r="G1245" s="35">
        <f>G1246+G1294</f>
        <v>134566</v>
      </c>
    </row>
    <row r="1246" spans="1:7" x14ac:dyDescent="0.2">
      <c r="A1246" s="68" t="s">
        <v>56</v>
      </c>
      <c r="B1246" s="32" t="s">
        <v>13</v>
      </c>
      <c r="C1246" s="69" t="s">
        <v>41</v>
      </c>
      <c r="D1246" s="69" t="s">
        <v>3</v>
      </c>
      <c r="E1246" s="69"/>
      <c r="F1246" s="71"/>
      <c r="G1246" s="35">
        <f>G1247</f>
        <v>88381</v>
      </c>
    </row>
    <row r="1247" spans="1:7" ht="51" x14ac:dyDescent="0.2">
      <c r="A1247" s="93" t="s">
        <v>721</v>
      </c>
      <c r="B1247" s="32" t="s">
        <v>13</v>
      </c>
      <c r="C1247" s="69" t="s">
        <v>41</v>
      </c>
      <c r="D1247" s="69" t="s">
        <v>3</v>
      </c>
      <c r="E1247" s="69" t="s">
        <v>181</v>
      </c>
      <c r="F1247" s="71"/>
      <c r="G1247" s="35">
        <f>G1248+G1254+G1258+G1270+G1289+G1263</f>
        <v>88381</v>
      </c>
    </row>
    <row r="1248" spans="1:7" ht="25.5" x14ac:dyDescent="0.2">
      <c r="A1248" s="93" t="s">
        <v>192</v>
      </c>
      <c r="B1248" s="32" t="s">
        <v>13</v>
      </c>
      <c r="C1248" s="69" t="s">
        <v>41</v>
      </c>
      <c r="D1248" s="69" t="s">
        <v>3</v>
      </c>
      <c r="E1248" s="69" t="s">
        <v>193</v>
      </c>
      <c r="F1248" s="71"/>
      <c r="G1248" s="35">
        <f>G1249</f>
        <v>75865</v>
      </c>
    </row>
    <row r="1249" spans="1:7" ht="63.75" x14ac:dyDescent="0.2">
      <c r="A1249" s="107" t="s">
        <v>391</v>
      </c>
      <c r="B1249" s="32" t="s">
        <v>13</v>
      </c>
      <c r="C1249" s="69" t="s">
        <v>41</v>
      </c>
      <c r="D1249" s="69" t="s">
        <v>3</v>
      </c>
      <c r="E1249" s="32" t="s">
        <v>194</v>
      </c>
      <c r="F1249" s="32"/>
      <c r="G1249" s="35">
        <f>G1251</f>
        <v>75865</v>
      </c>
    </row>
    <row r="1250" spans="1:7" ht="39.75" customHeight="1" x14ac:dyDescent="0.2">
      <c r="A1250" s="31" t="s">
        <v>95</v>
      </c>
      <c r="B1250" s="32" t="s">
        <v>13</v>
      </c>
      <c r="C1250" s="69" t="s">
        <v>41</v>
      </c>
      <c r="D1250" s="69" t="s">
        <v>3</v>
      </c>
      <c r="E1250" s="32" t="s">
        <v>194</v>
      </c>
      <c r="F1250" s="32" t="s">
        <v>74</v>
      </c>
      <c r="G1250" s="35">
        <f>G1251</f>
        <v>75865</v>
      </c>
    </row>
    <row r="1251" spans="1:7" x14ac:dyDescent="0.2">
      <c r="A1251" s="31" t="s">
        <v>133</v>
      </c>
      <c r="B1251" s="32" t="s">
        <v>13</v>
      </c>
      <c r="C1251" s="69" t="s">
        <v>41</v>
      </c>
      <c r="D1251" s="69" t="s">
        <v>3</v>
      </c>
      <c r="E1251" s="32" t="s">
        <v>194</v>
      </c>
      <c r="F1251" s="32" t="s">
        <v>184</v>
      </c>
      <c r="G1251" s="35">
        <f>81106+119-1490-2000-1870</f>
        <v>75865</v>
      </c>
    </row>
    <row r="1252" spans="1:7" hidden="1" x14ac:dyDescent="0.2">
      <c r="A1252" s="31" t="s">
        <v>133</v>
      </c>
      <c r="B1252" s="32" t="s">
        <v>13</v>
      </c>
      <c r="C1252" s="69" t="s">
        <v>41</v>
      </c>
      <c r="D1252" s="69" t="s">
        <v>3</v>
      </c>
      <c r="E1252" s="32" t="s">
        <v>194</v>
      </c>
      <c r="F1252" s="71">
        <v>620</v>
      </c>
      <c r="G1252" s="35">
        <v>57813</v>
      </c>
    </row>
    <row r="1253" spans="1:7" ht="38.25" hidden="1" x14ac:dyDescent="0.2">
      <c r="A1253" s="93" t="s">
        <v>195</v>
      </c>
      <c r="B1253" s="32" t="s">
        <v>13</v>
      </c>
      <c r="C1253" s="69" t="s">
        <v>41</v>
      </c>
      <c r="D1253" s="69" t="s">
        <v>3</v>
      </c>
      <c r="E1253" s="32" t="s">
        <v>196</v>
      </c>
      <c r="F1253" s="71"/>
      <c r="G1253" s="35" t="e">
        <f>#REF!</f>
        <v>#REF!</v>
      </c>
    </row>
    <row r="1254" spans="1:7" ht="51" x14ac:dyDescent="0.2">
      <c r="A1254" s="93" t="s">
        <v>413</v>
      </c>
      <c r="B1254" s="32" t="s">
        <v>13</v>
      </c>
      <c r="C1254" s="69" t="s">
        <v>41</v>
      </c>
      <c r="D1254" s="69" t="s">
        <v>3</v>
      </c>
      <c r="E1254" s="32" t="s">
        <v>196</v>
      </c>
      <c r="F1254" s="71"/>
      <c r="G1254" s="35">
        <f>G1255</f>
        <v>1189</v>
      </c>
    </row>
    <row r="1255" spans="1:7" ht="25.5" x14ac:dyDescent="0.2">
      <c r="A1255" s="93" t="s">
        <v>415</v>
      </c>
      <c r="B1255" s="32" t="s">
        <v>13</v>
      </c>
      <c r="C1255" s="69" t="s">
        <v>41</v>
      </c>
      <c r="D1255" s="69" t="s">
        <v>3</v>
      </c>
      <c r="E1255" s="32" t="s">
        <v>414</v>
      </c>
      <c r="F1255" s="71"/>
      <c r="G1255" s="35">
        <f>G1256</f>
        <v>1189</v>
      </c>
    </row>
    <row r="1256" spans="1:7" ht="42" customHeight="1" x14ac:dyDescent="0.2">
      <c r="A1256" s="31" t="s">
        <v>95</v>
      </c>
      <c r="B1256" s="32" t="s">
        <v>13</v>
      </c>
      <c r="C1256" s="69" t="s">
        <v>41</v>
      </c>
      <c r="D1256" s="69" t="s">
        <v>3</v>
      </c>
      <c r="E1256" s="32" t="s">
        <v>414</v>
      </c>
      <c r="F1256" s="71">
        <v>600</v>
      </c>
      <c r="G1256" s="35">
        <f>G1257</f>
        <v>1189</v>
      </c>
    </row>
    <row r="1257" spans="1:7" x14ac:dyDescent="0.2">
      <c r="A1257" s="31" t="s">
        <v>133</v>
      </c>
      <c r="B1257" s="32" t="s">
        <v>13</v>
      </c>
      <c r="C1257" s="69" t="s">
        <v>41</v>
      </c>
      <c r="D1257" s="69" t="s">
        <v>3</v>
      </c>
      <c r="E1257" s="32" t="s">
        <v>414</v>
      </c>
      <c r="F1257" s="71">
        <v>620</v>
      </c>
      <c r="G1257" s="35">
        <v>1189</v>
      </c>
    </row>
    <row r="1258" spans="1:7" ht="25.5" x14ac:dyDescent="0.2">
      <c r="A1258" s="93" t="s">
        <v>197</v>
      </c>
      <c r="B1258" s="32" t="s">
        <v>13</v>
      </c>
      <c r="C1258" s="69" t="s">
        <v>41</v>
      </c>
      <c r="D1258" s="69" t="s">
        <v>3</v>
      </c>
      <c r="E1258" s="32" t="s">
        <v>198</v>
      </c>
      <c r="F1258" s="71"/>
      <c r="G1258" s="35">
        <f>G1259</f>
        <v>2</v>
      </c>
    </row>
    <row r="1259" spans="1:7" ht="39.6" customHeight="1" x14ac:dyDescent="0.2">
      <c r="A1259" s="93" t="s">
        <v>406</v>
      </c>
      <c r="B1259" s="32" t="s">
        <v>13</v>
      </c>
      <c r="C1259" s="69" t="s">
        <v>41</v>
      </c>
      <c r="D1259" s="69" t="s">
        <v>3</v>
      </c>
      <c r="E1259" s="32" t="s">
        <v>199</v>
      </c>
      <c r="F1259" s="71"/>
      <c r="G1259" s="35">
        <f>G1261</f>
        <v>2</v>
      </c>
    </row>
    <row r="1260" spans="1:7" ht="38.25" hidden="1" x14ac:dyDescent="0.2">
      <c r="A1260" s="31" t="s">
        <v>66</v>
      </c>
      <c r="B1260" s="32" t="s">
        <v>13</v>
      </c>
      <c r="C1260" s="69" t="s">
        <v>41</v>
      </c>
      <c r="D1260" s="69" t="s">
        <v>3</v>
      </c>
      <c r="E1260" s="32" t="s">
        <v>199</v>
      </c>
      <c r="F1260" s="71">
        <v>200</v>
      </c>
      <c r="G1260" s="35">
        <f>G1262</f>
        <v>2</v>
      </c>
    </row>
    <row r="1261" spans="1:7" ht="38.25" x14ac:dyDescent="0.2">
      <c r="A1261" s="31" t="s">
        <v>359</v>
      </c>
      <c r="B1261" s="32" t="s">
        <v>13</v>
      </c>
      <c r="C1261" s="69" t="s">
        <v>41</v>
      </c>
      <c r="D1261" s="69" t="s">
        <v>3</v>
      </c>
      <c r="E1261" s="32" t="s">
        <v>199</v>
      </c>
      <c r="F1261" s="71">
        <v>200</v>
      </c>
      <c r="G1261" s="35">
        <f>G1262</f>
        <v>2</v>
      </c>
    </row>
    <row r="1262" spans="1:7" ht="38.25" x14ac:dyDescent="0.2">
      <c r="A1262" s="31" t="s">
        <v>360</v>
      </c>
      <c r="B1262" s="32" t="s">
        <v>13</v>
      </c>
      <c r="C1262" s="69" t="s">
        <v>41</v>
      </c>
      <c r="D1262" s="69" t="s">
        <v>3</v>
      </c>
      <c r="E1262" s="32" t="s">
        <v>199</v>
      </c>
      <c r="F1262" s="32" t="s">
        <v>113</v>
      </c>
      <c r="G1262" s="35">
        <v>2</v>
      </c>
    </row>
    <row r="1263" spans="1:7" ht="63.75" x14ac:dyDescent="0.2">
      <c r="A1263" s="29" t="s">
        <v>535</v>
      </c>
      <c r="B1263" s="32" t="s">
        <v>13</v>
      </c>
      <c r="C1263" s="69" t="s">
        <v>41</v>
      </c>
      <c r="D1263" s="69" t="s">
        <v>3</v>
      </c>
      <c r="E1263" s="32" t="s">
        <v>536</v>
      </c>
      <c r="F1263" s="32"/>
      <c r="G1263" s="35">
        <f>G1264+G1267</f>
        <v>1490</v>
      </c>
    </row>
    <row r="1264" spans="1:7" ht="127.5" x14ac:dyDescent="0.2">
      <c r="A1264" s="29" t="s">
        <v>537</v>
      </c>
      <c r="B1264" s="32" t="s">
        <v>13</v>
      </c>
      <c r="C1264" s="69" t="s">
        <v>41</v>
      </c>
      <c r="D1264" s="69" t="s">
        <v>3</v>
      </c>
      <c r="E1264" s="32" t="s">
        <v>538</v>
      </c>
      <c r="F1264" s="32"/>
      <c r="G1264" s="35">
        <f>G1265</f>
        <v>1400</v>
      </c>
    </row>
    <row r="1265" spans="1:7" ht="42.75" customHeight="1" x14ac:dyDescent="0.2">
      <c r="A1265" s="31" t="s">
        <v>95</v>
      </c>
      <c r="B1265" s="32" t="s">
        <v>13</v>
      </c>
      <c r="C1265" s="69" t="s">
        <v>41</v>
      </c>
      <c r="D1265" s="69" t="s">
        <v>3</v>
      </c>
      <c r="E1265" s="32" t="s">
        <v>538</v>
      </c>
      <c r="F1265" s="32" t="s">
        <v>74</v>
      </c>
      <c r="G1265" s="35">
        <f>G1266</f>
        <v>1400</v>
      </c>
    </row>
    <row r="1266" spans="1:7" x14ac:dyDescent="0.2">
      <c r="A1266" s="31" t="s">
        <v>133</v>
      </c>
      <c r="B1266" s="32" t="s">
        <v>13</v>
      </c>
      <c r="C1266" s="69" t="s">
        <v>41</v>
      </c>
      <c r="D1266" s="69" t="s">
        <v>3</v>
      </c>
      <c r="E1266" s="32" t="s">
        <v>538</v>
      </c>
      <c r="F1266" s="32" t="s">
        <v>184</v>
      </c>
      <c r="G1266" s="35">
        <v>1400</v>
      </c>
    </row>
    <row r="1267" spans="1:7" ht="127.5" x14ac:dyDescent="0.2">
      <c r="A1267" s="29" t="s">
        <v>808</v>
      </c>
      <c r="B1267" s="32" t="s">
        <v>13</v>
      </c>
      <c r="C1267" s="69" t="s">
        <v>41</v>
      </c>
      <c r="D1267" s="69" t="s">
        <v>3</v>
      </c>
      <c r="E1267" s="32" t="s">
        <v>579</v>
      </c>
      <c r="F1267" s="32"/>
      <c r="G1267" s="35">
        <f>G1268</f>
        <v>90</v>
      </c>
    </row>
    <row r="1268" spans="1:7" ht="39.75" customHeight="1" x14ac:dyDescent="0.2">
      <c r="A1268" s="31" t="s">
        <v>95</v>
      </c>
      <c r="B1268" s="32" t="s">
        <v>13</v>
      </c>
      <c r="C1268" s="69" t="s">
        <v>41</v>
      </c>
      <c r="D1268" s="69" t="s">
        <v>3</v>
      </c>
      <c r="E1268" s="32" t="s">
        <v>579</v>
      </c>
      <c r="F1268" s="32" t="s">
        <v>74</v>
      </c>
      <c r="G1268" s="35">
        <f>G1269</f>
        <v>90</v>
      </c>
    </row>
    <row r="1269" spans="1:7" x14ac:dyDescent="0.2">
      <c r="A1269" s="31" t="s">
        <v>133</v>
      </c>
      <c r="B1269" s="32" t="s">
        <v>13</v>
      </c>
      <c r="C1269" s="69" t="s">
        <v>41</v>
      </c>
      <c r="D1269" s="69" t="s">
        <v>3</v>
      </c>
      <c r="E1269" s="32" t="s">
        <v>579</v>
      </c>
      <c r="F1269" s="32" t="s">
        <v>184</v>
      </c>
      <c r="G1269" s="35">
        <v>90</v>
      </c>
    </row>
    <row r="1270" spans="1:7" ht="76.5" x14ac:dyDescent="0.2">
      <c r="A1270" s="29" t="s">
        <v>683</v>
      </c>
      <c r="B1270" s="32" t="s">
        <v>13</v>
      </c>
      <c r="C1270" s="69" t="s">
        <v>41</v>
      </c>
      <c r="D1270" s="69" t="s">
        <v>3</v>
      </c>
      <c r="E1270" s="32" t="s">
        <v>685</v>
      </c>
      <c r="F1270" s="32"/>
      <c r="G1270" s="35">
        <f>G1271+G1280+G1274+G1277</f>
        <v>9610</v>
      </c>
    </row>
    <row r="1271" spans="1:7" ht="114.75" hidden="1" x14ac:dyDescent="0.2">
      <c r="A1271" s="29" t="s">
        <v>590</v>
      </c>
      <c r="B1271" s="32" t="s">
        <v>13</v>
      </c>
      <c r="C1271" s="69" t="s">
        <v>41</v>
      </c>
      <c r="D1271" s="69" t="s">
        <v>3</v>
      </c>
      <c r="E1271" s="32" t="s">
        <v>579</v>
      </c>
      <c r="F1271" s="32"/>
      <c r="G1271" s="35">
        <f>G1272</f>
        <v>0</v>
      </c>
    </row>
    <row r="1272" spans="1:7" ht="51" hidden="1" x14ac:dyDescent="0.2">
      <c r="A1272" s="215" t="s">
        <v>534</v>
      </c>
      <c r="B1272" s="32" t="s">
        <v>13</v>
      </c>
      <c r="C1272" s="69" t="s">
        <v>41</v>
      </c>
      <c r="D1272" s="69" t="s">
        <v>3</v>
      </c>
      <c r="E1272" s="32" t="s">
        <v>579</v>
      </c>
      <c r="F1272" s="32" t="s">
        <v>539</v>
      </c>
      <c r="G1272" s="35">
        <f>G1273</f>
        <v>0</v>
      </c>
    </row>
    <row r="1273" spans="1:7" hidden="1" x14ac:dyDescent="0.2">
      <c r="A1273" s="31" t="s">
        <v>525</v>
      </c>
      <c r="B1273" s="32" t="s">
        <v>13</v>
      </c>
      <c r="C1273" s="69" t="s">
        <v>41</v>
      </c>
      <c r="D1273" s="69" t="s">
        <v>3</v>
      </c>
      <c r="E1273" s="32" t="s">
        <v>579</v>
      </c>
      <c r="F1273" s="32" t="s">
        <v>540</v>
      </c>
      <c r="G1273" s="35"/>
    </row>
    <row r="1274" spans="1:7" ht="102" x14ac:dyDescent="0.2">
      <c r="A1274" s="29" t="s">
        <v>816</v>
      </c>
      <c r="B1274" s="32" t="s">
        <v>13</v>
      </c>
      <c r="C1274" s="69" t="s">
        <v>41</v>
      </c>
      <c r="D1274" s="69" t="s">
        <v>3</v>
      </c>
      <c r="E1274" s="32" t="s">
        <v>817</v>
      </c>
      <c r="F1274" s="32"/>
      <c r="G1274" s="35">
        <f>G1275</f>
        <v>200</v>
      </c>
    </row>
    <row r="1275" spans="1:7" ht="51" x14ac:dyDescent="0.2">
      <c r="A1275" s="31" t="s">
        <v>95</v>
      </c>
      <c r="B1275" s="32" t="s">
        <v>13</v>
      </c>
      <c r="C1275" s="69" t="s">
        <v>41</v>
      </c>
      <c r="D1275" s="69" t="s">
        <v>3</v>
      </c>
      <c r="E1275" s="32" t="s">
        <v>817</v>
      </c>
      <c r="F1275" s="32" t="s">
        <v>74</v>
      </c>
      <c r="G1275" s="35">
        <f>G1276</f>
        <v>200</v>
      </c>
    </row>
    <row r="1276" spans="1:7" x14ac:dyDescent="0.2">
      <c r="A1276" s="31" t="s">
        <v>133</v>
      </c>
      <c r="B1276" s="32" t="s">
        <v>13</v>
      </c>
      <c r="C1276" s="69" t="s">
        <v>41</v>
      </c>
      <c r="D1276" s="69" t="s">
        <v>3</v>
      </c>
      <c r="E1276" s="32" t="s">
        <v>817</v>
      </c>
      <c r="F1276" s="32" t="s">
        <v>184</v>
      </c>
      <c r="G1276" s="35">
        <v>200</v>
      </c>
    </row>
    <row r="1277" spans="1:7" ht="25.5" x14ac:dyDescent="0.2">
      <c r="A1277" s="29" t="s">
        <v>392</v>
      </c>
      <c r="B1277" s="32" t="s">
        <v>13</v>
      </c>
      <c r="C1277" s="69" t="s">
        <v>41</v>
      </c>
      <c r="D1277" s="69" t="s">
        <v>3</v>
      </c>
      <c r="E1277" s="32" t="s">
        <v>818</v>
      </c>
      <c r="F1277" s="32"/>
      <c r="G1277" s="35">
        <f>G1278</f>
        <v>1871</v>
      </c>
    </row>
    <row r="1278" spans="1:7" ht="51" x14ac:dyDescent="0.2">
      <c r="A1278" s="31" t="s">
        <v>95</v>
      </c>
      <c r="B1278" s="32" t="s">
        <v>13</v>
      </c>
      <c r="C1278" s="69" t="s">
        <v>41</v>
      </c>
      <c r="D1278" s="69" t="s">
        <v>3</v>
      </c>
      <c r="E1278" s="32" t="s">
        <v>818</v>
      </c>
      <c r="F1278" s="32" t="s">
        <v>74</v>
      </c>
      <c r="G1278" s="35">
        <f>G1279</f>
        <v>1871</v>
      </c>
    </row>
    <row r="1279" spans="1:7" x14ac:dyDescent="0.2">
      <c r="A1279" s="31" t="s">
        <v>133</v>
      </c>
      <c r="B1279" s="32" t="s">
        <v>13</v>
      </c>
      <c r="C1279" s="69" t="s">
        <v>41</v>
      </c>
      <c r="D1279" s="69" t="s">
        <v>3</v>
      </c>
      <c r="E1279" s="32" t="s">
        <v>818</v>
      </c>
      <c r="F1279" s="32" t="s">
        <v>184</v>
      </c>
      <c r="G1279" s="35">
        <v>1871</v>
      </c>
    </row>
    <row r="1280" spans="1:7" ht="76.5" x14ac:dyDescent="0.2">
      <c r="A1280" s="29" t="s">
        <v>684</v>
      </c>
      <c r="B1280" s="32" t="s">
        <v>13</v>
      </c>
      <c r="C1280" s="69" t="s">
        <v>41</v>
      </c>
      <c r="D1280" s="69" t="s">
        <v>3</v>
      </c>
      <c r="E1280" s="32" t="s">
        <v>686</v>
      </c>
      <c r="F1280" s="32"/>
      <c r="G1280" s="35">
        <f>G1281</f>
        <v>7539</v>
      </c>
    </row>
    <row r="1281" spans="1:7" ht="38.25" customHeight="1" x14ac:dyDescent="0.2">
      <c r="A1281" s="31" t="s">
        <v>95</v>
      </c>
      <c r="B1281" s="32" t="s">
        <v>13</v>
      </c>
      <c r="C1281" s="69" t="s">
        <v>41</v>
      </c>
      <c r="D1281" s="69" t="s">
        <v>3</v>
      </c>
      <c r="E1281" s="32" t="s">
        <v>686</v>
      </c>
      <c r="F1281" s="32" t="s">
        <v>74</v>
      </c>
      <c r="G1281" s="35">
        <f>G1282</f>
        <v>7539</v>
      </c>
    </row>
    <row r="1282" spans="1:7" x14ac:dyDescent="0.2">
      <c r="A1282" s="31" t="s">
        <v>133</v>
      </c>
      <c r="B1282" s="32" t="s">
        <v>13</v>
      </c>
      <c r="C1282" s="69" t="s">
        <v>41</v>
      </c>
      <c r="D1282" s="69" t="s">
        <v>3</v>
      </c>
      <c r="E1282" s="32" t="s">
        <v>686</v>
      </c>
      <c r="F1282" s="32" t="s">
        <v>184</v>
      </c>
      <c r="G1282" s="35">
        <f>7540-1</f>
        <v>7539</v>
      </c>
    </row>
    <row r="1283" spans="1:7" hidden="1" x14ac:dyDescent="0.2">
      <c r="A1283" s="29"/>
      <c r="B1283" s="32"/>
      <c r="C1283" s="69"/>
      <c r="D1283" s="69"/>
      <c r="E1283" s="32"/>
      <c r="F1283" s="32"/>
      <c r="G1283" s="35"/>
    </row>
    <row r="1284" spans="1:7" hidden="1" x14ac:dyDescent="0.2">
      <c r="A1284" s="29"/>
      <c r="B1284" s="32"/>
      <c r="C1284" s="69"/>
      <c r="D1284" s="69"/>
      <c r="E1284" s="32"/>
      <c r="F1284" s="32"/>
      <c r="G1284" s="35"/>
    </row>
    <row r="1285" spans="1:7" hidden="1" x14ac:dyDescent="0.2">
      <c r="A1285" s="31"/>
      <c r="B1285" s="32"/>
      <c r="C1285" s="69"/>
      <c r="D1285" s="69"/>
      <c r="E1285" s="32"/>
      <c r="F1285" s="32"/>
      <c r="G1285" s="35"/>
    </row>
    <row r="1286" spans="1:7" hidden="1" x14ac:dyDescent="0.2">
      <c r="A1286" s="31"/>
      <c r="B1286" s="32"/>
      <c r="C1286" s="69"/>
      <c r="D1286" s="69"/>
      <c r="E1286" s="32"/>
      <c r="F1286" s="32"/>
      <c r="G1286" s="35"/>
    </row>
    <row r="1287" spans="1:7" hidden="1" x14ac:dyDescent="0.2">
      <c r="A1287" s="31"/>
      <c r="B1287" s="32" t="s">
        <v>13</v>
      </c>
      <c r="C1287" s="69" t="s">
        <v>41</v>
      </c>
      <c r="D1287" s="69" t="s">
        <v>3</v>
      </c>
      <c r="E1287" s="32"/>
      <c r="F1287" s="32"/>
      <c r="G1287" s="35"/>
    </row>
    <row r="1288" spans="1:7" hidden="1" x14ac:dyDescent="0.2">
      <c r="A1288" s="31"/>
      <c r="B1288" s="32" t="s">
        <v>13</v>
      </c>
      <c r="C1288" s="69" t="s">
        <v>41</v>
      </c>
      <c r="D1288" s="69" t="s">
        <v>3</v>
      </c>
      <c r="E1288" s="32"/>
      <c r="F1288" s="32"/>
      <c r="G1288" s="35"/>
    </row>
    <row r="1289" spans="1:7" ht="51" x14ac:dyDescent="0.2">
      <c r="A1289" s="29" t="s">
        <v>720</v>
      </c>
      <c r="B1289" s="32" t="s">
        <v>13</v>
      </c>
      <c r="C1289" s="69" t="s">
        <v>41</v>
      </c>
      <c r="D1289" s="69" t="s">
        <v>3</v>
      </c>
      <c r="E1289" s="32" t="s">
        <v>501</v>
      </c>
      <c r="F1289" s="32"/>
      <c r="G1289" s="35">
        <f>G1290</f>
        <v>225</v>
      </c>
    </row>
    <row r="1290" spans="1:7" ht="63.75" x14ac:dyDescent="0.2">
      <c r="A1290" s="29" t="s">
        <v>564</v>
      </c>
      <c r="B1290" s="32" t="s">
        <v>13</v>
      </c>
      <c r="C1290" s="69" t="s">
        <v>41</v>
      </c>
      <c r="D1290" s="69" t="s">
        <v>3</v>
      </c>
      <c r="E1290" s="32" t="s">
        <v>565</v>
      </c>
      <c r="F1290" s="32"/>
      <c r="G1290" s="35">
        <f>G1291</f>
        <v>225</v>
      </c>
    </row>
    <row r="1291" spans="1:7" ht="38.25" x14ac:dyDescent="0.2">
      <c r="A1291" s="29" t="s">
        <v>499</v>
      </c>
      <c r="B1291" s="32" t="s">
        <v>13</v>
      </c>
      <c r="C1291" s="69" t="s">
        <v>41</v>
      </c>
      <c r="D1291" s="69" t="s">
        <v>3</v>
      </c>
      <c r="E1291" s="32" t="s">
        <v>566</v>
      </c>
      <c r="F1291" s="32"/>
      <c r="G1291" s="35">
        <f>G1292</f>
        <v>225</v>
      </c>
    </row>
    <row r="1292" spans="1:7" ht="40.5" customHeight="1" x14ac:dyDescent="0.2">
      <c r="A1292" s="76" t="s">
        <v>95</v>
      </c>
      <c r="B1292" s="32" t="s">
        <v>13</v>
      </c>
      <c r="C1292" s="69" t="s">
        <v>41</v>
      </c>
      <c r="D1292" s="69" t="s">
        <v>3</v>
      </c>
      <c r="E1292" s="32" t="s">
        <v>566</v>
      </c>
      <c r="F1292" s="32" t="s">
        <v>74</v>
      </c>
      <c r="G1292" s="35">
        <f>G1293</f>
        <v>225</v>
      </c>
    </row>
    <row r="1293" spans="1:7" ht="51" x14ac:dyDescent="0.2">
      <c r="A1293" s="76" t="s">
        <v>367</v>
      </c>
      <c r="B1293" s="32" t="s">
        <v>13</v>
      </c>
      <c r="C1293" s="69" t="s">
        <v>41</v>
      </c>
      <c r="D1293" s="69" t="s">
        <v>3</v>
      </c>
      <c r="E1293" s="32" t="s">
        <v>566</v>
      </c>
      <c r="F1293" s="32" t="s">
        <v>171</v>
      </c>
      <c r="G1293" s="35">
        <v>225</v>
      </c>
    </row>
    <row r="1294" spans="1:7" x14ac:dyDescent="0.2">
      <c r="A1294" s="68" t="s">
        <v>511</v>
      </c>
      <c r="B1294" s="32" t="s">
        <v>13</v>
      </c>
      <c r="C1294" s="69" t="s">
        <v>41</v>
      </c>
      <c r="D1294" s="69" t="s">
        <v>12</v>
      </c>
      <c r="E1294" s="32"/>
      <c r="F1294" s="32"/>
      <c r="G1294" s="35">
        <f>G1295+G1308</f>
        <v>46185</v>
      </c>
    </row>
    <row r="1295" spans="1:7" ht="51" x14ac:dyDescent="0.2">
      <c r="A1295" s="93" t="s">
        <v>721</v>
      </c>
      <c r="B1295" s="32" t="s">
        <v>13</v>
      </c>
      <c r="C1295" s="69" t="s">
        <v>41</v>
      </c>
      <c r="D1295" s="69" t="s">
        <v>12</v>
      </c>
      <c r="E1295" s="32" t="s">
        <v>181</v>
      </c>
      <c r="F1295" s="32"/>
      <c r="G1295" s="35">
        <f>G1312+G1296+G1304</f>
        <v>44185</v>
      </c>
    </row>
    <row r="1296" spans="1:7" ht="25.5" x14ac:dyDescent="0.2">
      <c r="A1296" s="93" t="s">
        <v>192</v>
      </c>
      <c r="B1296" s="32" t="s">
        <v>13</v>
      </c>
      <c r="C1296" s="69" t="s">
        <v>41</v>
      </c>
      <c r="D1296" s="69" t="s">
        <v>12</v>
      </c>
      <c r="E1296" s="32" t="s">
        <v>194</v>
      </c>
      <c r="F1296" s="32"/>
      <c r="G1296" s="35">
        <f>G1297</f>
        <v>33908</v>
      </c>
    </row>
    <row r="1297" spans="1:7" ht="63.75" x14ac:dyDescent="0.2">
      <c r="A1297" s="107" t="s">
        <v>391</v>
      </c>
      <c r="B1297" s="32" t="s">
        <v>13</v>
      </c>
      <c r="C1297" s="69" t="s">
        <v>41</v>
      </c>
      <c r="D1297" s="69" t="s">
        <v>12</v>
      </c>
      <c r="E1297" s="32" t="s">
        <v>194</v>
      </c>
      <c r="F1297" s="32"/>
      <c r="G1297" s="35">
        <f>G1298</f>
        <v>33908</v>
      </c>
    </row>
    <row r="1298" spans="1:7" ht="42" customHeight="1" x14ac:dyDescent="0.2">
      <c r="A1298" s="31" t="s">
        <v>95</v>
      </c>
      <c r="B1298" s="32" t="s">
        <v>13</v>
      </c>
      <c r="C1298" s="69" t="s">
        <v>41</v>
      </c>
      <c r="D1298" s="69" t="s">
        <v>12</v>
      </c>
      <c r="E1298" s="32" t="s">
        <v>194</v>
      </c>
      <c r="F1298" s="32" t="s">
        <v>74</v>
      </c>
      <c r="G1298" s="35">
        <f>G1299</f>
        <v>33908</v>
      </c>
    </row>
    <row r="1299" spans="1:7" x14ac:dyDescent="0.2">
      <c r="A1299" s="31" t="s">
        <v>133</v>
      </c>
      <c r="B1299" s="32" t="s">
        <v>13</v>
      </c>
      <c r="C1299" s="69" t="s">
        <v>41</v>
      </c>
      <c r="D1299" s="69" t="s">
        <v>12</v>
      </c>
      <c r="E1299" s="32" t="s">
        <v>194</v>
      </c>
      <c r="F1299" s="32" t="s">
        <v>184</v>
      </c>
      <c r="G1299" s="35">
        <v>33908</v>
      </c>
    </row>
    <row r="1300" spans="1:7" ht="63.75" hidden="1" x14ac:dyDescent="0.2">
      <c r="A1300" s="29" t="s">
        <v>535</v>
      </c>
      <c r="B1300" s="32" t="s">
        <v>13</v>
      </c>
      <c r="C1300" s="69" t="s">
        <v>41</v>
      </c>
      <c r="D1300" s="69" t="s">
        <v>12</v>
      </c>
      <c r="E1300" s="32" t="s">
        <v>536</v>
      </c>
      <c r="F1300" s="32"/>
      <c r="G1300" s="35">
        <f>G1301</f>
        <v>0</v>
      </c>
    </row>
    <row r="1301" spans="1:7" ht="127.5" hidden="1" x14ac:dyDescent="0.2">
      <c r="A1301" s="29" t="s">
        <v>537</v>
      </c>
      <c r="B1301" s="32" t="s">
        <v>13</v>
      </c>
      <c r="C1301" s="69" t="s">
        <v>41</v>
      </c>
      <c r="D1301" s="69" t="s">
        <v>12</v>
      </c>
      <c r="E1301" s="32" t="s">
        <v>538</v>
      </c>
      <c r="F1301" s="32"/>
      <c r="G1301" s="35">
        <f>G1302</f>
        <v>0</v>
      </c>
    </row>
    <row r="1302" spans="1:7" ht="51" hidden="1" x14ac:dyDescent="0.2">
      <c r="A1302" s="31" t="s">
        <v>95</v>
      </c>
      <c r="B1302" s="32" t="s">
        <v>13</v>
      </c>
      <c r="C1302" s="69" t="s">
        <v>41</v>
      </c>
      <c r="D1302" s="69" t="s">
        <v>12</v>
      </c>
      <c r="E1302" s="32" t="s">
        <v>538</v>
      </c>
      <c r="F1302" s="32" t="s">
        <v>74</v>
      </c>
      <c r="G1302" s="35">
        <f>G1303</f>
        <v>0</v>
      </c>
    </row>
    <row r="1303" spans="1:7" hidden="1" x14ac:dyDescent="0.2">
      <c r="A1303" s="31" t="s">
        <v>133</v>
      </c>
      <c r="B1303" s="32" t="s">
        <v>13</v>
      </c>
      <c r="C1303" s="69" t="s">
        <v>41</v>
      </c>
      <c r="D1303" s="69" t="s">
        <v>12</v>
      </c>
      <c r="E1303" s="32" t="s">
        <v>538</v>
      </c>
      <c r="F1303" s="32" t="s">
        <v>184</v>
      </c>
      <c r="G1303" s="35"/>
    </row>
    <row r="1304" spans="1:7" ht="63.75" hidden="1" x14ac:dyDescent="0.2">
      <c r="A1304" s="29" t="s">
        <v>535</v>
      </c>
      <c r="B1304" s="32" t="s">
        <v>13</v>
      </c>
      <c r="C1304" s="69" t="s">
        <v>41</v>
      </c>
      <c r="D1304" s="69" t="s">
        <v>12</v>
      </c>
      <c r="E1304" s="32" t="s">
        <v>536</v>
      </c>
      <c r="F1304" s="32"/>
      <c r="G1304" s="35">
        <f>G1305</f>
        <v>0</v>
      </c>
    </row>
    <row r="1305" spans="1:7" ht="127.5" hidden="1" x14ac:dyDescent="0.2">
      <c r="A1305" s="29" t="s">
        <v>537</v>
      </c>
      <c r="B1305" s="32" t="s">
        <v>13</v>
      </c>
      <c r="C1305" s="69" t="s">
        <v>41</v>
      </c>
      <c r="D1305" s="69" t="s">
        <v>12</v>
      </c>
      <c r="E1305" s="32" t="s">
        <v>538</v>
      </c>
      <c r="F1305" s="32"/>
      <c r="G1305" s="35">
        <f>G1306</f>
        <v>0</v>
      </c>
    </row>
    <row r="1306" spans="1:7" ht="51" hidden="1" x14ac:dyDescent="0.2">
      <c r="A1306" s="31" t="s">
        <v>95</v>
      </c>
      <c r="B1306" s="32" t="s">
        <v>13</v>
      </c>
      <c r="C1306" s="69" t="s">
        <v>41</v>
      </c>
      <c r="D1306" s="69" t="s">
        <v>12</v>
      </c>
      <c r="E1306" s="32" t="s">
        <v>538</v>
      </c>
      <c r="F1306" s="32" t="s">
        <v>74</v>
      </c>
      <c r="G1306" s="35">
        <f>G1307</f>
        <v>0</v>
      </c>
    </row>
    <row r="1307" spans="1:7" hidden="1" x14ac:dyDescent="0.2">
      <c r="A1307" s="31" t="s">
        <v>133</v>
      </c>
      <c r="B1307" s="32" t="s">
        <v>13</v>
      </c>
      <c r="C1307" s="69" t="s">
        <v>41</v>
      </c>
      <c r="D1307" s="69" t="s">
        <v>12</v>
      </c>
      <c r="E1307" s="32" t="s">
        <v>538</v>
      </c>
      <c r="F1307" s="32" t="s">
        <v>184</v>
      </c>
      <c r="G1307" s="35"/>
    </row>
    <row r="1308" spans="1:7" ht="63.75" x14ac:dyDescent="0.2">
      <c r="A1308" s="29" t="s">
        <v>535</v>
      </c>
      <c r="B1308" s="32" t="s">
        <v>13</v>
      </c>
      <c r="C1308" s="69" t="s">
        <v>41</v>
      </c>
      <c r="D1308" s="69" t="s">
        <v>12</v>
      </c>
      <c r="E1308" s="32" t="s">
        <v>536</v>
      </c>
      <c r="F1308" s="32"/>
      <c r="G1308" s="35">
        <f>G1309</f>
        <v>2000</v>
      </c>
    </row>
    <row r="1309" spans="1:7" ht="102" x14ac:dyDescent="0.2">
      <c r="A1309" s="29" t="s">
        <v>816</v>
      </c>
      <c r="B1309" s="32" t="s">
        <v>13</v>
      </c>
      <c r="C1309" s="69" t="s">
        <v>41</v>
      </c>
      <c r="D1309" s="69" t="s">
        <v>12</v>
      </c>
      <c r="E1309" s="32" t="s">
        <v>819</v>
      </c>
      <c r="F1309" s="32"/>
      <c r="G1309" s="35">
        <f>G1310</f>
        <v>2000</v>
      </c>
    </row>
    <row r="1310" spans="1:7" ht="51" x14ac:dyDescent="0.2">
      <c r="A1310" s="31" t="s">
        <v>95</v>
      </c>
      <c r="B1310" s="32" t="s">
        <v>13</v>
      </c>
      <c r="C1310" s="69" t="s">
        <v>41</v>
      </c>
      <c r="D1310" s="69" t="s">
        <v>12</v>
      </c>
      <c r="E1310" s="32" t="s">
        <v>819</v>
      </c>
      <c r="F1310" s="32" t="s">
        <v>74</v>
      </c>
      <c r="G1310" s="35">
        <f>G1311</f>
        <v>2000</v>
      </c>
    </row>
    <row r="1311" spans="1:7" x14ac:dyDescent="0.2">
      <c r="A1311" s="31" t="s">
        <v>133</v>
      </c>
      <c r="B1311" s="32" t="s">
        <v>13</v>
      </c>
      <c r="C1311" s="69" t="s">
        <v>41</v>
      </c>
      <c r="D1311" s="69" t="s">
        <v>12</v>
      </c>
      <c r="E1311" s="32" t="s">
        <v>819</v>
      </c>
      <c r="F1311" s="32" t="s">
        <v>184</v>
      </c>
      <c r="G1311" s="35">
        <v>2000</v>
      </c>
    </row>
    <row r="1312" spans="1:7" ht="39.75" customHeight="1" x14ac:dyDescent="0.2">
      <c r="A1312" s="29" t="s">
        <v>503</v>
      </c>
      <c r="B1312" s="32" t="s">
        <v>13</v>
      </c>
      <c r="C1312" s="69" t="s">
        <v>41</v>
      </c>
      <c r="D1312" s="69" t="s">
        <v>12</v>
      </c>
      <c r="E1312" s="32" t="s">
        <v>505</v>
      </c>
      <c r="F1312" s="32"/>
      <c r="G1312" s="35">
        <f>G1313</f>
        <v>10277</v>
      </c>
    </row>
    <row r="1313" spans="1:7" ht="63.75" x14ac:dyDescent="0.2">
      <c r="A1313" s="29" t="s">
        <v>504</v>
      </c>
      <c r="B1313" s="32" t="s">
        <v>13</v>
      </c>
      <c r="C1313" s="69" t="s">
        <v>41</v>
      </c>
      <c r="D1313" s="69" t="s">
        <v>12</v>
      </c>
      <c r="E1313" s="32" t="s">
        <v>506</v>
      </c>
      <c r="F1313" s="32"/>
      <c r="G1313" s="35">
        <f>G1314</f>
        <v>10277</v>
      </c>
    </row>
    <row r="1314" spans="1:7" ht="51" x14ac:dyDescent="0.2">
      <c r="A1314" s="31" t="s">
        <v>95</v>
      </c>
      <c r="B1314" s="32" t="s">
        <v>13</v>
      </c>
      <c r="C1314" s="69" t="s">
        <v>41</v>
      </c>
      <c r="D1314" s="69" t="s">
        <v>12</v>
      </c>
      <c r="E1314" s="32" t="s">
        <v>506</v>
      </c>
      <c r="F1314" s="32" t="s">
        <v>74</v>
      </c>
      <c r="G1314" s="35">
        <f>G1315</f>
        <v>10277</v>
      </c>
    </row>
    <row r="1315" spans="1:7" x14ac:dyDescent="0.2">
      <c r="A1315" s="31" t="s">
        <v>133</v>
      </c>
      <c r="B1315" s="32" t="s">
        <v>13</v>
      </c>
      <c r="C1315" s="69" t="s">
        <v>41</v>
      </c>
      <c r="D1315" s="69" t="s">
        <v>12</v>
      </c>
      <c r="E1315" s="32" t="s">
        <v>506</v>
      </c>
      <c r="F1315" s="32" t="s">
        <v>184</v>
      </c>
      <c r="G1315" s="35">
        <v>10277</v>
      </c>
    </row>
    <row r="1316" spans="1:7" ht="31.5" x14ac:dyDescent="0.2">
      <c r="A1316" s="102" t="s">
        <v>63</v>
      </c>
      <c r="B1316" s="69" t="s">
        <v>14</v>
      </c>
      <c r="C1316" s="69"/>
      <c r="D1316" s="69"/>
      <c r="E1316" s="35"/>
      <c r="F1316" s="71"/>
      <c r="G1316" s="103">
        <f>G1317</f>
        <v>5605</v>
      </c>
    </row>
    <row r="1317" spans="1:7" x14ac:dyDescent="0.2">
      <c r="A1317" s="68" t="s">
        <v>47</v>
      </c>
      <c r="B1317" s="69" t="s">
        <v>14</v>
      </c>
      <c r="C1317" s="69" t="s">
        <v>0</v>
      </c>
      <c r="D1317" s="69" t="s">
        <v>17</v>
      </c>
      <c r="E1317" s="35"/>
      <c r="F1317" s="71"/>
      <c r="G1317" s="103">
        <f>G1318+G1333</f>
        <v>5605</v>
      </c>
    </row>
    <row r="1318" spans="1:7" ht="65.25" customHeight="1" x14ac:dyDescent="0.2">
      <c r="A1318" s="108" t="s">
        <v>23</v>
      </c>
      <c r="B1318" s="69" t="s">
        <v>14</v>
      </c>
      <c r="C1318" s="69" t="s">
        <v>0</v>
      </c>
      <c r="D1318" s="69" t="s">
        <v>12</v>
      </c>
      <c r="E1318" s="32"/>
      <c r="F1318" s="71"/>
      <c r="G1318" s="103">
        <f>G1319</f>
        <v>5482</v>
      </c>
    </row>
    <row r="1319" spans="1:7" ht="38.25" x14ac:dyDescent="0.2">
      <c r="A1319" s="93" t="s">
        <v>240</v>
      </c>
      <c r="B1319" s="32" t="s">
        <v>14</v>
      </c>
      <c r="C1319" s="94" t="s">
        <v>0</v>
      </c>
      <c r="D1319" s="94" t="s">
        <v>12</v>
      </c>
      <c r="E1319" s="71" t="s">
        <v>127</v>
      </c>
      <c r="F1319" s="71"/>
      <c r="G1319" s="103">
        <f>G1323+G1330+G1320</f>
        <v>5482</v>
      </c>
    </row>
    <row r="1320" spans="1:7" ht="89.25" x14ac:dyDescent="0.2">
      <c r="A1320" s="93" t="s">
        <v>838</v>
      </c>
      <c r="B1320" s="32" t="s">
        <v>14</v>
      </c>
      <c r="C1320" s="94" t="s">
        <v>0</v>
      </c>
      <c r="D1320" s="94" t="s">
        <v>12</v>
      </c>
      <c r="E1320" s="71" t="s">
        <v>837</v>
      </c>
      <c r="F1320" s="71"/>
      <c r="G1320" s="103">
        <f>G1321</f>
        <v>178</v>
      </c>
    </row>
    <row r="1321" spans="1:7" ht="89.25" x14ac:dyDescent="0.2">
      <c r="A1321" s="31" t="s">
        <v>96</v>
      </c>
      <c r="B1321" s="32" t="s">
        <v>14</v>
      </c>
      <c r="C1321" s="94" t="s">
        <v>0</v>
      </c>
      <c r="D1321" s="94" t="s">
        <v>12</v>
      </c>
      <c r="E1321" s="71" t="s">
        <v>837</v>
      </c>
      <c r="F1321" s="71">
        <v>100</v>
      </c>
      <c r="G1321" s="103">
        <f>G1322</f>
        <v>178</v>
      </c>
    </row>
    <row r="1322" spans="1:7" ht="38.25" x14ac:dyDescent="0.2">
      <c r="A1322" s="105" t="s">
        <v>222</v>
      </c>
      <c r="B1322" s="32" t="s">
        <v>14</v>
      </c>
      <c r="C1322" s="94" t="s">
        <v>0</v>
      </c>
      <c r="D1322" s="94" t="s">
        <v>12</v>
      </c>
      <c r="E1322" s="71" t="s">
        <v>837</v>
      </c>
      <c r="F1322" s="71">
        <v>120</v>
      </c>
      <c r="G1322" s="103">
        <v>178</v>
      </c>
    </row>
    <row r="1323" spans="1:7" ht="25.5" x14ac:dyDescent="0.2">
      <c r="A1323" s="107" t="s">
        <v>65</v>
      </c>
      <c r="B1323" s="69" t="s">
        <v>14</v>
      </c>
      <c r="C1323" s="69" t="s">
        <v>0</v>
      </c>
      <c r="D1323" s="69" t="s">
        <v>12</v>
      </c>
      <c r="E1323" s="33" t="s">
        <v>117</v>
      </c>
      <c r="F1323" s="71"/>
      <c r="G1323" s="103">
        <f>G1324+G1326+G1328</f>
        <v>3369</v>
      </c>
    </row>
    <row r="1324" spans="1:7" ht="89.25" x14ac:dyDescent="0.2">
      <c r="A1324" s="31" t="s">
        <v>96</v>
      </c>
      <c r="B1324" s="69" t="s">
        <v>14</v>
      </c>
      <c r="C1324" s="69" t="s">
        <v>0</v>
      </c>
      <c r="D1324" s="69" t="s">
        <v>12</v>
      </c>
      <c r="E1324" s="33" t="s">
        <v>117</v>
      </c>
      <c r="F1324" s="71">
        <v>100</v>
      </c>
      <c r="G1324" s="103">
        <f>G1325</f>
        <v>2035</v>
      </c>
    </row>
    <row r="1325" spans="1:7" ht="38.25" x14ac:dyDescent="0.2">
      <c r="A1325" s="105" t="s">
        <v>222</v>
      </c>
      <c r="B1325" s="69" t="s">
        <v>14</v>
      </c>
      <c r="C1325" s="69" t="s">
        <v>0</v>
      </c>
      <c r="D1325" s="69" t="s">
        <v>12</v>
      </c>
      <c r="E1325" s="33" t="s">
        <v>117</v>
      </c>
      <c r="F1325" s="71">
        <v>120</v>
      </c>
      <c r="G1325" s="103">
        <f>1805+30+200</f>
        <v>2035</v>
      </c>
    </row>
    <row r="1326" spans="1:7" ht="38.25" x14ac:dyDescent="0.2">
      <c r="A1326" s="31" t="s">
        <v>359</v>
      </c>
      <c r="B1326" s="69" t="s">
        <v>14</v>
      </c>
      <c r="C1326" s="69" t="s">
        <v>0</v>
      </c>
      <c r="D1326" s="69" t="s">
        <v>12</v>
      </c>
      <c r="E1326" s="33" t="s">
        <v>117</v>
      </c>
      <c r="F1326" s="71">
        <v>200</v>
      </c>
      <c r="G1326" s="103">
        <f>G1327</f>
        <v>1333</v>
      </c>
    </row>
    <row r="1327" spans="1:7" ht="38.25" x14ac:dyDescent="0.2">
      <c r="A1327" s="31" t="s">
        <v>360</v>
      </c>
      <c r="B1327" s="69" t="s">
        <v>14</v>
      </c>
      <c r="C1327" s="69" t="s">
        <v>0</v>
      </c>
      <c r="D1327" s="69" t="s">
        <v>12</v>
      </c>
      <c r="E1327" s="33" t="s">
        <v>117</v>
      </c>
      <c r="F1327" s="71">
        <v>240</v>
      </c>
      <c r="G1327" s="103">
        <f>1722-389</f>
        <v>1333</v>
      </c>
    </row>
    <row r="1328" spans="1:7" x14ac:dyDescent="0.2">
      <c r="A1328" s="31" t="s">
        <v>67</v>
      </c>
      <c r="B1328" s="69" t="s">
        <v>14</v>
      </c>
      <c r="C1328" s="69" t="s">
        <v>0</v>
      </c>
      <c r="D1328" s="69" t="s">
        <v>12</v>
      </c>
      <c r="E1328" s="33" t="s">
        <v>117</v>
      </c>
      <c r="F1328" s="71">
        <v>800</v>
      </c>
      <c r="G1328" s="103">
        <f>G1329</f>
        <v>1</v>
      </c>
    </row>
    <row r="1329" spans="1:7" ht="25.5" x14ac:dyDescent="0.2">
      <c r="A1329" s="105" t="s">
        <v>387</v>
      </c>
      <c r="B1329" s="69" t="s">
        <v>14</v>
      </c>
      <c r="C1329" s="69" t="s">
        <v>0</v>
      </c>
      <c r="D1329" s="69" t="s">
        <v>12</v>
      </c>
      <c r="E1329" s="33" t="s">
        <v>117</v>
      </c>
      <c r="F1329" s="71">
        <v>850</v>
      </c>
      <c r="G1329" s="103">
        <v>1</v>
      </c>
    </row>
    <row r="1330" spans="1:7" ht="25.5" x14ac:dyDescent="0.2">
      <c r="A1330" s="107" t="s">
        <v>24</v>
      </c>
      <c r="B1330" s="69" t="s">
        <v>14</v>
      </c>
      <c r="C1330" s="69" t="s">
        <v>0</v>
      </c>
      <c r="D1330" s="69" t="s">
        <v>12</v>
      </c>
      <c r="E1330" s="32" t="s">
        <v>221</v>
      </c>
      <c r="F1330" s="71"/>
      <c r="G1330" s="103">
        <f>G1331</f>
        <v>1935</v>
      </c>
    </row>
    <row r="1331" spans="1:7" ht="89.25" x14ac:dyDescent="0.2">
      <c r="A1331" s="31" t="s">
        <v>96</v>
      </c>
      <c r="B1331" s="69" t="s">
        <v>14</v>
      </c>
      <c r="C1331" s="69" t="s">
        <v>0</v>
      </c>
      <c r="D1331" s="69" t="s">
        <v>12</v>
      </c>
      <c r="E1331" s="32" t="s">
        <v>221</v>
      </c>
      <c r="F1331" s="71">
        <v>100</v>
      </c>
      <c r="G1331" s="103">
        <f>G1332</f>
        <v>1935</v>
      </c>
    </row>
    <row r="1332" spans="1:7" ht="38.25" customHeight="1" x14ac:dyDescent="0.2">
      <c r="A1332" s="105" t="s">
        <v>222</v>
      </c>
      <c r="B1332" s="69" t="s">
        <v>14</v>
      </c>
      <c r="C1332" s="69" t="s">
        <v>0</v>
      </c>
      <c r="D1332" s="69" t="s">
        <v>12</v>
      </c>
      <c r="E1332" s="32" t="s">
        <v>221</v>
      </c>
      <c r="F1332" s="71">
        <v>120</v>
      </c>
      <c r="G1332" s="103">
        <f>1693+242</f>
        <v>1935</v>
      </c>
    </row>
    <row r="1333" spans="1:7" ht="25.5" x14ac:dyDescent="0.2">
      <c r="A1333" s="268" t="s">
        <v>25</v>
      </c>
      <c r="B1333" s="32" t="s">
        <v>14</v>
      </c>
      <c r="C1333" s="32" t="s">
        <v>0</v>
      </c>
      <c r="D1333" s="32" t="s">
        <v>58</v>
      </c>
      <c r="E1333" s="32"/>
      <c r="F1333" s="71"/>
      <c r="G1333" s="103">
        <f>G1334</f>
        <v>123</v>
      </c>
    </row>
    <row r="1334" spans="1:7" ht="38.25" x14ac:dyDescent="0.2">
      <c r="A1334" s="93" t="s">
        <v>240</v>
      </c>
      <c r="B1334" s="32" t="s">
        <v>14</v>
      </c>
      <c r="C1334" s="32" t="s">
        <v>0</v>
      </c>
      <c r="D1334" s="32" t="s">
        <v>58</v>
      </c>
      <c r="E1334" s="32" t="s">
        <v>223</v>
      </c>
      <c r="F1334" s="71"/>
      <c r="G1334" s="35">
        <f>G1335</f>
        <v>123</v>
      </c>
    </row>
    <row r="1335" spans="1:7" ht="25.5" x14ac:dyDescent="0.2">
      <c r="A1335" s="107" t="s">
        <v>27</v>
      </c>
      <c r="B1335" s="32" t="s">
        <v>14</v>
      </c>
      <c r="C1335" s="32" t="s">
        <v>0</v>
      </c>
      <c r="D1335" s="32" t="s">
        <v>58</v>
      </c>
      <c r="E1335" s="32" t="s">
        <v>223</v>
      </c>
      <c r="F1335" s="71"/>
      <c r="G1335" s="103">
        <f>G1336</f>
        <v>123</v>
      </c>
    </row>
    <row r="1336" spans="1:7" ht="25.5" x14ac:dyDescent="0.2">
      <c r="A1336" s="31" t="s">
        <v>84</v>
      </c>
      <c r="B1336" s="32" t="s">
        <v>14</v>
      </c>
      <c r="C1336" s="32" t="s">
        <v>0</v>
      </c>
      <c r="D1336" s="32" t="s">
        <v>58</v>
      </c>
      <c r="E1336" s="32" t="s">
        <v>223</v>
      </c>
      <c r="F1336" s="71">
        <v>300</v>
      </c>
      <c r="G1336" s="103">
        <f>G1337</f>
        <v>123</v>
      </c>
    </row>
    <row r="1337" spans="1:7" ht="16.899999999999999" customHeight="1" x14ac:dyDescent="0.2">
      <c r="A1337" s="31" t="s">
        <v>384</v>
      </c>
      <c r="B1337" s="32" t="s">
        <v>14</v>
      </c>
      <c r="C1337" s="32" t="s">
        <v>0</v>
      </c>
      <c r="D1337" s="32" t="s">
        <v>58</v>
      </c>
      <c r="E1337" s="32" t="s">
        <v>223</v>
      </c>
      <c r="F1337" s="71">
        <v>350</v>
      </c>
      <c r="G1337" s="103">
        <v>123</v>
      </c>
    </row>
    <row r="1338" spans="1:7" ht="33.75" customHeight="1" x14ac:dyDescent="0.2">
      <c r="A1338" s="13" t="s">
        <v>709</v>
      </c>
      <c r="B1338" s="19" t="s">
        <v>828</v>
      </c>
      <c r="C1338" s="19"/>
      <c r="D1338" s="19"/>
      <c r="E1338" s="19"/>
      <c r="F1338" s="14"/>
      <c r="G1338" s="15">
        <f>G1339</f>
        <v>2175</v>
      </c>
    </row>
    <row r="1339" spans="1:7" ht="16.899999999999999" customHeight="1" x14ac:dyDescent="0.2">
      <c r="A1339" s="16" t="s">
        <v>47</v>
      </c>
      <c r="B1339" s="19" t="s">
        <v>828</v>
      </c>
      <c r="C1339" s="19" t="s">
        <v>0</v>
      </c>
      <c r="D1339" s="19" t="s">
        <v>17</v>
      </c>
      <c r="E1339" s="19"/>
      <c r="F1339" s="14"/>
      <c r="G1339" s="15">
        <f>G1340</f>
        <v>2175</v>
      </c>
    </row>
    <row r="1340" spans="1:7" ht="39.75" customHeight="1" x14ac:dyDescent="0.2">
      <c r="A1340" s="17" t="s">
        <v>422</v>
      </c>
      <c r="B1340" s="19" t="s">
        <v>828</v>
      </c>
      <c r="C1340" s="19" t="s">
        <v>0</v>
      </c>
      <c r="D1340" s="19" t="s">
        <v>99</v>
      </c>
      <c r="E1340" s="19"/>
      <c r="F1340" s="14"/>
      <c r="G1340" s="15">
        <f>G1341</f>
        <v>2175</v>
      </c>
    </row>
    <row r="1341" spans="1:7" ht="38.25" customHeight="1" x14ac:dyDescent="0.2">
      <c r="A1341" s="18" t="s">
        <v>240</v>
      </c>
      <c r="B1341" s="19" t="s">
        <v>828</v>
      </c>
      <c r="C1341" s="19" t="s">
        <v>0</v>
      </c>
      <c r="D1341" s="19" t="s">
        <v>99</v>
      </c>
      <c r="E1341" s="14" t="s">
        <v>127</v>
      </c>
      <c r="F1341" s="14"/>
      <c r="G1341" s="15">
        <f>G1342+G1347</f>
        <v>2175</v>
      </c>
    </row>
    <row r="1342" spans="1:7" ht="38.25" customHeight="1" x14ac:dyDescent="0.2">
      <c r="A1342" s="23" t="s">
        <v>65</v>
      </c>
      <c r="B1342" s="19" t="s">
        <v>828</v>
      </c>
      <c r="C1342" s="19" t="s">
        <v>0</v>
      </c>
      <c r="D1342" s="19" t="s">
        <v>99</v>
      </c>
      <c r="E1342" s="24" t="s">
        <v>117</v>
      </c>
      <c r="F1342" s="14"/>
      <c r="G1342" s="15">
        <f>G1345+G1343</f>
        <v>837</v>
      </c>
    </row>
    <row r="1343" spans="1:7" ht="38.25" customHeight="1" x14ac:dyDescent="0.2">
      <c r="A1343" s="21" t="s">
        <v>96</v>
      </c>
      <c r="B1343" s="19" t="s">
        <v>828</v>
      </c>
      <c r="C1343" s="19" t="s">
        <v>0</v>
      </c>
      <c r="D1343" s="19" t="s">
        <v>99</v>
      </c>
      <c r="E1343" s="24" t="s">
        <v>117</v>
      </c>
      <c r="F1343" s="14">
        <v>100</v>
      </c>
      <c r="G1343" s="15">
        <f>G1344</f>
        <v>537</v>
      </c>
    </row>
    <row r="1344" spans="1:7" ht="38.25" customHeight="1" x14ac:dyDescent="0.2">
      <c r="A1344" s="22" t="s">
        <v>222</v>
      </c>
      <c r="B1344" s="19" t="s">
        <v>828</v>
      </c>
      <c r="C1344" s="19" t="s">
        <v>0</v>
      </c>
      <c r="D1344" s="19" t="s">
        <v>99</v>
      </c>
      <c r="E1344" s="24" t="s">
        <v>117</v>
      </c>
      <c r="F1344" s="14">
        <v>120</v>
      </c>
      <c r="G1344" s="15">
        <v>537</v>
      </c>
    </row>
    <row r="1345" spans="1:7" ht="38.25" customHeight="1" x14ac:dyDescent="0.2">
      <c r="A1345" s="21" t="s">
        <v>359</v>
      </c>
      <c r="B1345" s="19" t="s">
        <v>828</v>
      </c>
      <c r="C1345" s="19" t="s">
        <v>0</v>
      </c>
      <c r="D1345" s="19" t="s">
        <v>99</v>
      </c>
      <c r="E1345" s="24" t="s">
        <v>117</v>
      </c>
      <c r="F1345" s="14">
        <v>200</v>
      </c>
      <c r="G1345" s="15">
        <f>G1346</f>
        <v>300</v>
      </c>
    </row>
    <row r="1346" spans="1:7" ht="38.25" customHeight="1" x14ac:dyDescent="0.2">
      <c r="A1346" s="21" t="s">
        <v>360</v>
      </c>
      <c r="B1346" s="19" t="s">
        <v>828</v>
      </c>
      <c r="C1346" s="19" t="s">
        <v>0</v>
      </c>
      <c r="D1346" s="19" t="s">
        <v>99</v>
      </c>
      <c r="E1346" s="24" t="s">
        <v>117</v>
      </c>
      <c r="F1346" s="14">
        <v>240</v>
      </c>
      <c r="G1346" s="15">
        <v>300</v>
      </c>
    </row>
    <row r="1347" spans="1:7" ht="37.5" customHeight="1" x14ac:dyDescent="0.2">
      <c r="A1347" s="20" t="s">
        <v>696</v>
      </c>
      <c r="B1347" s="19" t="s">
        <v>828</v>
      </c>
      <c r="C1347" s="19" t="s">
        <v>0</v>
      </c>
      <c r="D1347" s="19" t="s">
        <v>99</v>
      </c>
      <c r="E1347" s="24" t="s">
        <v>697</v>
      </c>
      <c r="F1347" s="14"/>
      <c r="G1347" s="15">
        <f>G1348</f>
        <v>1338</v>
      </c>
    </row>
    <row r="1348" spans="1:7" ht="89.25" x14ac:dyDescent="0.2">
      <c r="A1348" s="21" t="s">
        <v>96</v>
      </c>
      <c r="B1348" s="19" t="s">
        <v>828</v>
      </c>
      <c r="C1348" s="19" t="s">
        <v>0</v>
      </c>
      <c r="D1348" s="19" t="s">
        <v>99</v>
      </c>
      <c r="E1348" s="24" t="s">
        <v>697</v>
      </c>
      <c r="F1348" s="14">
        <v>100</v>
      </c>
      <c r="G1348" s="15">
        <f>G1349</f>
        <v>1338</v>
      </c>
    </row>
    <row r="1349" spans="1:7" ht="38.25" x14ac:dyDescent="0.2">
      <c r="A1349" s="22" t="s">
        <v>222</v>
      </c>
      <c r="B1349" s="19" t="s">
        <v>828</v>
      </c>
      <c r="C1349" s="19" t="s">
        <v>0</v>
      </c>
      <c r="D1349" s="19" t="s">
        <v>99</v>
      </c>
      <c r="E1349" s="24" t="s">
        <v>697</v>
      </c>
      <c r="F1349" s="14">
        <v>120</v>
      </c>
      <c r="G1349" s="15">
        <v>1338</v>
      </c>
    </row>
    <row r="1350" spans="1:7" ht="18" customHeight="1" x14ac:dyDescent="0.25">
      <c r="A1350" s="27" t="s">
        <v>358</v>
      </c>
      <c r="B1350" s="26"/>
      <c r="C1350" s="26"/>
      <c r="D1350" s="26"/>
      <c r="E1350" s="26"/>
      <c r="F1350" s="14"/>
      <c r="G1350" s="28">
        <f>G1316+G844+G707+G184+G170+G17+G1338</f>
        <v>3751011</v>
      </c>
    </row>
  </sheetData>
  <customSheetViews>
    <customSheetView guid="{5248A424-6107-4750-B73B-A989347632CF}" showPageBreaks="1" hiddenRows="1" showRuler="0" topLeftCell="A240">
      <selection activeCell="I256" sqref="I256"/>
      <pageMargins left="0.78740157480314965" right="0" top="0.39370078740157483" bottom="0.51181102362204722" header="0.11811023622047245" footer="0.23622047244094491"/>
      <pageSetup paperSize="9" orientation="portrait" r:id="rId1"/>
      <headerFooter alignWithMargins="0">
        <oddFooter>&amp;C&amp;P</oddFooter>
      </headerFooter>
    </customSheetView>
    <customSheetView guid="{7E434260-87AA-42F5-B6DB-3E7EC7B18360}" showPageBreaks="1" showRuler="0">
      <selection activeCell="A326" sqref="A326"/>
      <pageMargins left="0.78740157480314965" right="0" top="0.39370078740157483" bottom="0.51181102362204722" header="0.11811023622047245" footer="0.23622047244094491"/>
      <pageSetup paperSize="9" orientation="portrait" r:id="rId2"/>
      <headerFooter alignWithMargins="0">
        <oddFooter>&amp;C&amp;P</oddFooter>
      </headerFooter>
    </customSheetView>
    <customSheetView guid="{1F8BD84D-201B-48B3-BE3F-9071B5E98944}" hiddenRows="1" showRuler="0">
      <selection activeCell="A21" sqref="A21"/>
      <pageMargins left="0.78740157480314965" right="0" top="0.39370078740157483" bottom="0.51181102362204722" header="0.11811023622047245" footer="0.23622047244094491"/>
      <pageSetup paperSize="9" orientation="portrait" r:id="rId3"/>
      <headerFooter alignWithMargins="0">
        <oddFooter>&amp;C&amp;P</oddFooter>
      </headerFooter>
    </customSheetView>
    <customSheetView guid="{6A6976AF-F477-4BD9-B239-81E8F039F51D}" showPageBreaks="1" showRuler="0" topLeftCell="A656">
      <selection activeCell="E667" sqref="E667"/>
      <pageMargins left="0.78740157480314965" right="0" top="0.39370078740157483" bottom="0.51181102362204722" header="0.11811023622047245" footer="0.23622047244094491"/>
      <pageSetup paperSize="9" orientation="portrait" r:id="rId4"/>
      <headerFooter alignWithMargins="0">
        <oddFooter>&amp;C&amp;P</oddFooter>
      </headerFooter>
    </customSheetView>
    <customSheetView guid="{953860EF-9086-4978-9B71-D648DB252A06}" showPageBreaks="1" hiddenRows="1" showRuler="0" topLeftCell="A746">
      <selection activeCell="H458" sqref="H458"/>
      <pageMargins left="0.78740157480314965" right="0" top="0.39370078740157483" bottom="0.51181102362204722" header="0.11811023622047245" footer="0.23622047244094491"/>
      <pageSetup paperSize="9" orientation="portrait" r:id="rId5"/>
      <headerFooter alignWithMargins="0">
        <oddFooter>&amp;C&amp;P</oddFooter>
      </headerFooter>
    </customSheetView>
    <customSheetView guid="{1470B851-49C4-48DC-837D-91169A954105}" showPageBreaks="1" hiddenRows="1" topLeftCell="A438">
      <selection activeCell="E456" sqref="E456"/>
      <pageMargins left="0.78740157480314965" right="0" top="0.39370078740157483" bottom="0.51181102362204722" header="0.11811023622047245" footer="0.23622047244094491"/>
      <pageSetup paperSize="9" orientation="portrait" r:id="rId6"/>
      <headerFooter alignWithMargins="0">
        <oddFooter>&amp;C&amp;P</oddFooter>
      </headerFooter>
    </customSheetView>
  </customSheetViews>
  <mergeCells count="6">
    <mergeCell ref="A12:G12"/>
    <mergeCell ref="A13:G13"/>
    <mergeCell ref="A9:G9"/>
    <mergeCell ref="A8:G8"/>
    <mergeCell ref="A10:G10"/>
    <mergeCell ref="A11:G11"/>
  </mergeCells>
  <phoneticPr fontId="0" type="noConversion"/>
  <pageMargins left="1.1811023622047245" right="0.39370078740157483" top="0.78740157480314965" bottom="0.39370078740157483" header="0.11811023622047245" footer="0.11811023622047245"/>
  <pageSetup paperSize="9" fitToHeight="0" orientation="portrait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KF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DenisY</dc:creator>
  <cp:lastModifiedBy>Зыбина Евгения Сергеевна</cp:lastModifiedBy>
  <cp:lastPrinted>2022-04-19T04:21:26Z</cp:lastPrinted>
  <dcterms:created xsi:type="dcterms:W3CDTF">2007-10-10T11:56:06Z</dcterms:created>
  <dcterms:modified xsi:type="dcterms:W3CDTF">2022-06-30T09:39:56Z</dcterms:modified>
</cp:coreProperties>
</file>