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840" windowHeight="11775"/>
  </bookViews>
  <sheets>
    <sheet name="Лист1" sheetId="1" r:id="rId1"/>
  </sheets>
  <definedNames>
    <definedName name="Z_1470B851_49C4_48DC_837D_91169A954105_.wvu.PrintTitles" localSheetId="0" hidden="1">Лист1!$16:$16</definedName>
    <definedName name="Z_1470B851_49C4_48DC_837D_91169A954105_.wvu.Rows" localSheetId="0" hidden="1">Лист1!#REF!,Лист1!#REF!,Лист1!#REF!,Лист1!#REF!</definedName>
    <definedName name="Z_1F8BD84D_201B_48B3_BE3F_9071B5E98944_.wvu.PrintTitles" localSheetId="0" hidden="1">Лист1!$16:$16</definedName>
    <definedName name="Z_1F8BD84D_201B_48B3_BE3F_9071B5E98944_.wvu.Rows" localSheetId="0" hidden="1">Лист1!#REF!,Лист1!#REF!,Лист1!#REF!,Лист1!#REF!,Лист1!#REF!,Лист1!#REF!,Лист1!#REF!,Лист1!#REF!</definedName>
    <definedName name="Z_5248A424_6107_4750_B73B_A989347632CF_.wvu.Rows" localSheetId="0" hidden="1">Лист1!#REF!,Лист1!#REF!</definedName>
    <definedName name="_xlnm.Print_Titles" localSheetId="0">Лист1!$16:$17</definedName>
    <definedName name="_xlnm.Print_Area" localSheetId="0">Лист1!$A$1:$Y$860</definedName>
  </definedNames>
  <calcPr calcId="145621"/>
  <customWorkbookViews>
    <customWorkbookView name="OlgaM - Личное представление" guid="{5248A424-6107-4750-B73B-A989347632CF}" mergeInterval="0" personalView="1" maximized="1" windowWidth="1020" windowHeight="606" activeSheetId="1"/>
    <customWorkbookView name="Pahtusova - Личное представление" guid="{7E434260-87AA-42F5-B6DB-3E7EC7B18360}" mergeInterval="0" personalView="1" maximized="1" windowWidth="1020" windowHeight="592" activeSheetId="1"/>
    <customWorkbookView name="ku - Личное представление" guid="{1F8BD84D-201B-48B3-BE3F-9071B5E98944}" mergeInterval="0" personalView="1" maximized="1" windowWidth="1020" windowHeight="596" activeSheetId="1"/>
    <customWorkbookView name="Faina - Личное представление" guid="{6A6976AF-F477-4BD9-B239-81E8F039F51D}" mergeInterval="0" personalView="1" maximized="1" windowWidth="1020" windowHeight="596" activeSheetId="1"/>
    <customWorkbookView name="Elenay - Личное представление" guid="{953860EF-9086-4978-9B71-D648DB252A06}" mergeInterval="0" personalView="1" maximized="1" windowWidth="1020" windowHeight="592" activeSheetId="1"/>
    <customWorkbookView name="Denis - Личное представление" guid="{1470B851-49C4-48DC-837D-91169A954105}" autoUpdate="1" mergeInterval="5" personalView="1" maximized="1" xWindow="1" yWindow="1" windowWidth="1360" windowHeight="547" activeSheetId="1"/>
  </customWorkbookViews>
</workbook>
</file>

<file path=xl/calcChain.xml><?xml version="1.0" encoding="utf-8"?>
<calcChain xmlns="http://schemas.openxmlformats.org/spreadsheetml/2006/main">
  <c r="G351" i="1" l="1"/>
  <c r="G343" i="1"/>
  <c r="G382" i="1" l="1"/>
  <c r="G383" i="1"/>
  <c r="G384" i="1"/>
  <c r="G385" i="1"/>
  <c r="G182" i="1" l="1"/>
  <c r="G181" i="1" s="1"/>
  <c r="G180" i="1" s="1"/>
  <c r="G179" i="1"/>
  <c r="G436" i="1" l="1"/>
  <c r="G431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G161" i="1" l="1"/>
  <c r="G235" i="1" l="1"/>
  <c r="G439" i="1"/>
  <c r="G440" i="1"/>
  <c r="G441" i="1"/>
  <c r="G442" i="1"/>
  <c r="G421" i="1" l="1"/>
  <c r="Y59" i="1" l="1"/>
  <c r="Y58" i="1" s="1"/>
  <c r="G59" i="1"/>
  <c r="G58" i="1" s="1"/>
  <c r="Y56" i="1"/>
  <c r="G56" i="1"/>
  <c r="G55" i="1" s="1"/>
  <c r="G54" i="1" s="1"/>
  <c r="G53" i="1" s="1"/>
  <c r="Y55" i="1"/>
  <c r="Y54" i="1" s="1"/>
  <c r="Y53" i="1" s="1"/>
  <c r="Y75" i="1" l="1"/>
  <c r="Y77" i="1"/>
  <c r="G77" i="1"/>
  <c r="G75" i="1"/>
  <c r="Y852" i="1" l="1"/>
  <c r="Y851" i="1" s="1"/>
  <c r="G852" i="1"/>
  <c r="G851" i="1" s="1"/>
  <c r="Y34" i="1"/>
  <c r="G34" i="1"/>
  <c r="Y839" i="1"/>
  <c r="G839" i="1"/>
  <c r="H420" i="1" l="1"/>
  <c r="H419" i="1" s="1"/>
  <c r="H418" i="1" s="1"/>
  <c r="H417" i="1" s="1"/>
  <c r="H416" i="1" s="1"/>
  <c r="H415" i="1" s="1"/>
  <c r="I420" i="1"/>
  <c r="I419" i="1" s="1"/>
  <c r="I418" i="1" s="1"/>
  <c r="I417" i="1" s="1"/>
  <c r="I416" i="1" s="1"/>
  <c r="I415" i="1" s="1"/>
  <c r="J420" i="1"/>
  <c r="J419" i="1" s="1"/>
  <c r="J418" i="1" s="1"/>
  <c r="J417" i="1" s="1"/>
  <c r="J416" i="1" s="1"/>
  <c r="J415" i="1" s="1"/>
  <c r="K420" i="1"/>
  <c r="K419" i="1" s="1"/>
  <c r="K418" i="1" s="1"/>
  <c r="K417" i="1" s="1"/>
  <c r="K416" i="1" s="1"/>
  <c r="K415" i="1" s="1"/>
  <c r="L420" i="1"/>
  <c r="L419" i="1" s="1"/>
  <c r="L418" i="1" s="1"/>
  <c r="L417" i="1" s="1"/>
  <c r="L416" i="1" s="1"/>
  <c r="L415" i="1" s="1"/>
  <c r="M420" i="1"/>
  <c r="M419" i="1" s="1"/>
  <c r="M418" i="1" s="1"/>
  <c r="M417" i="1" s="1"/>
  <c r="M416" i="1" s="1"/>
  <c r="M415" i="1" s="1"/>
  <c r="N420" i="1"/>
  <c r="N419" i="1" s="1"/>
  <c r="N418" i="1" s="1"/>
  <c r="N417" i="1" s="1"/>
  <c r="N416" i="1" s="1"/>
  <c r="N415" i="1" s="1"/>
  <c r="O420" i="1"/>
  <c r="O419" i="1" s="1"/>
  <c r="O418" i="1" s="1"/>
  <c r="O417" i="1" s="1"/>
  <c r="O416" i="1" s="1"/>
  <c r="O415" i="1" s="1"/>
  <c r="P420" i="1"/>
  <c r="P419" i="1" s="1"/>
  <c r="P418" i="1" s="1"/>
  <c r="P417" i="1" s="1"/>
  <c r="P416" i="1" s="1"/>
  <c r="P415" i="1" s="1"/>
  <c r="Q420" i="1"/>
  <c r="Q419" i="1" s="1"/>
  <c r="Q418" i="1" s="1"/>
  <c r="Q417" i="1" s="1"/>
  <c r="Q416" i="1" s="1"/>
  <c r="Q415" i="1" s="1"/>
  <c r="R420" i="1"/>
  <c r="R419" i="1" s="1"/>
  <c r="R418" i="1" s="1"/>
  <c r="R417" i="1" s="1"/>
  <c r="R416" i="1" s="1"/>
  <c r="R415" i="1" s="1"/>
  <c r="S420" i="1"/>
  <c r="S419" i="1" s="1"/>
  <c r="S418" i="1" s="1"/>
  <c r="S417" i="1" s="1"/>
  <c r="S416" i="1" s="1"/>
  <c r="S415" i="1" s="1"/>
  <c r="T420" i="1"/>
  <c r="T419" i="1" s="1"/>
  <c r="T418" i="1" s="1"/>
  <c r="T417" i="1" s="1"/>
  <c r="T416" i="1" s="1"/>
  <c r="T415" i="1" s="1"/>
  <c r="U420" i="1"/>
  <c r="U419" i="1" s="1"/>
  <c r="U418" i="1" s="1"/>
  <c r="U417" i="1" s="1"/>
  <c r="U416" i="1" s="1"/>
  <c r="U415" i="1" s="1"/>
  <c r="V420" i="1"/>
  <c r="V419" i="1" s="1"/>
  <c r="V418" i="1" s="1"/>
  <c r="V417" i="1" s="1"/>
  <c r="V416" i="1" s="1"/>
  <c r="V415" i="1" s="1"/>
  <c r="W420" i="1"/>
  <c r="W419" i="1" s="1"/>
  <c r="W418" i="1" s="1"/>
  <c r="W417" i="1" s="1"/>
  <c r="W416" i="1" s="1"/>
  <c r="W415" i="1" s="1"/>
  <c r="X420" i="1"/>
  <c r="X419" i="1" s="1"/>
  <c r="X418" i="1" s="1"/>
  <c r="X417" i="1" s="1"/>
  <c r="X416" i="1" s="1"/>
  <c r="X415" i="1" s="1"/>
  <c r="Y420" i="1"/>
  <c r="Y419" i="1" s="1"/>
  <c r="Y418" i="1" s="1"/>
  <c r="Y417" i="1" s="1"/>
  <c r="Y416" i="1" s="1"/>
  <c r="Y415" i="1" s="1"/>
  <c r="G420" i="1"/>
  <c r="G419" i="1" s="1"/>
  <c r="G418" i="1" s="1"/>
  <c r="G417" i="1" s="1"/>
  <c r="G416" i="1" s="1"/>
  <c r="G415" i="1" s="1"/>
  <c r="Y786" i="1" l="1"/>
  <c r="G152" i="1"/>
  <c r="Y857" i="1" l="1"/>
  <c r="Y856" i="1" s="1"/>
  <c r="G857" i="1"/>
  <c r="G856" i="1" s="1"/>
  <c r="G850" i="1" l="1"/>
  <c r="G849" i="1" s="1"/>
  <c r="G848" i="1" s="1"/>
  <c r="G847" i="1" s="1"/>
  <c r="Y850" i="1"/>
  <c r="Y849" i="1" s="1"/>
  <c r="Y848" i="1" s="1"/>
  <c r="Y847" i="1" s="1"/>
  <c r="G841" i="1"/>
  <c r="Y802" i="1"/>
  <c r="G802" i="1"/>
  <c r="G786" i="1"/>
  <c r="Y657" i="1"/>
  <c r="G657" i="1"/>
  <c r="Y508" i="1"/>
  <c r="G508" i="1"/>
  <c r="Y499" i="1"/>
  <c r="G499" i="1"/>
  <c r="Y412" i="1"/>
  <c r="G412" i="1"/>
  <c r="Y152" i="1"/>
  <c r="Y143" i="1"/>
  <c r="G143" i="1"/>
  <c r="Y41" i="1"/>
  <c r="G41" i="1"/>
  <c r="Y24" i="1"/>
  <c r="G24" i="1"/>
  <c r="H601" i="1" l="1"/>
  <c r="H600" i="1" s="1"/>
  <c r="H599" i="1" s="1"/>
  <c r="I601" i="1"/>
  <c r="I600" i="1" s="1"/>
  <c r="I599" i="1" s="1"/>
  <c r="J601" i="1"/>
  <c r="J600" i="1" s="1"/>
  <c r="J599" i="1" s="1"/>
  <c r="K601" i="1"/>
  <c r="K600" i="1" s="1"/>
  <c r="K599" i="1" s="1"/>
  <c r="L601" i="1"/>
  <c r="L600" i="1" s="1"/>
  <c r="L599" i="1" s="1"/>
  <c r="M601" i="1"/>
  <c r="M600" i="1" s="1"/>
  <c r="M599" i="1" s="1"/>
  <c r="N601" i="1"/>
  <c r="N600" i="1" s="1"/>
  <c r="N599" i="1" s="1"/>
  <c r="O601" i="1"/>
  <c r="O600" i="1" s="1"/>
  <c r="O599" i="1" s="1"/>
  <c r="P601" i="1"/>
  <c r="P600" i="1" s="1"/>
  <c r="P599" i="1" s="1"/>
  <c r="Q601" i="1"/>
  <c r="Q600" i="1" s="1"/>
  <c r="Q599" i="1" s="1"/>
  <c r="R601" i="1"/>
  <c r="R600" i="1" s="1"/>
  <c r="R599" i="1" s="1"/>
  <c r="S601" i="1"/>
  <c r="S600" i="1" s="1"/>
  <c r="S599" i="1" s="1"/>
  <c r="T601" i="1"/>
  <c r="T600" i="1" s="1"/>
  <c r="T599" i="1" s="1"/>
  <c r="U601" i="1"/>
  <c r="U600" i="1" s="1"/>
  <c r="U599" i="1" s="1"/>
  <c r="V601" i="1"/>
  <c r="V600" i="1" s="1"/>
  <c r="V599" i="1" s="1"/>
  <c r="W601" i="1"/>
  <c r="W600" i="1" s="1"/>
  <c r="W599" i="1" s="1"/>
  <c r="X601" i="1"/>
  <c r="X600" i="1" s="1"/>
  <c r="X599" i="1" s="1"/>
  <c r="Y601" i="1"/>
  <c r="Y600" i="1" s="1"/>
  <c r="Y599" i="1" s="1"/>
  <c r="G601" i="1"/>
  <c r="G600" i="1" s="1"/>
  <c r="G599" i="1" s="1"/>
  <c r="Y595" i="1"/>
  <c r="G595" i="1"/>
  <c r="Y579" i="1"/>
  <c r="G579" i="1"/>
  <c r="Y538" i="1"/>
  <c r="G538" i="1"/>
  <c r="Y640" i="1"/>
  <c r="G640" i="1"/>
  <c r="H644" i="1"/>
  <c r="H643" i="1" s="1"/>
  <c r="H642" i="1" s="1"/>
  <c r="H634" i="1" s="1"/>
  <c r="I644" i="1"/>
  <c r="I643" i="1" s="1"/>
  <c r="I642" i="1" s="1"/>
  <c r="I634" i="1" s="1"/>
  <c r="J644" i="1"/>
  <c r="J643" i="1" s="1"/>
  <c r="J642" i="1" s="1"/>
  <c r="J634" i="1" s="1"/>
  <c r="K644" i="1"/>
  <c r="K643" i="1" s="1"/>
  <c r="K642" i="1" s="1"/>
  <c r="K634" i="1" s="1"/>
  <c r="L644" i="1"/>
  <c r="L643" i="1" s="1"/>
  <c r="L642" i="1" s="1"/>
  <c r="L634" i="1" s="1"/>
  <c r="M644" i="1"/>
  <c r="M643" i="1" s="1"/>
  <c r="M642" i="1" s="1"/>
  <c r="M634" i="1" s="1"/>
  <c r="N644" i="1"/>
  <c r="N643" i="1" s="1"/>
  <c r="N642" i="1" s="1"/>
  <c r="N634" i="1" s="1"/>
  <c r="O644" i="1"/>
  <c r="O643" i="1" s="1"/>
  <c r="O642" i="1" s="1"/>
  <c r="O634" i="1" s="1"/>
  <c r="P644" i="1"/>
  <c r="P643" i="1" s="1"/>
  <c r="P642" i="1" s="1"/>
  <c r="P634" i="1" s="1"/>
  <c r="Q644" i="1"/>
  <c r="Q643" i="1" s="1"/>
  <c r="Q642" i="1" s="1"/>
  <c r="Q634" i="1" s="1"/>
  <c r="R644" i="1"/>
  <c r="R643" i="1" s="1"/>
  <c r="R642" i="1" s="1"/>
  <c r="R634" i="1" s="1"/>
  <c r="S644" i="1"/>
  <c r="S643" i="1" s="1"/>
  <c r="S642" i="1" s="1"/>
  <c r="S634" i="1" s="1"/>
  <c r="T644" i="1"/>
  <c r="T643" i="1" s="1"/>
  <c r="T642" i="1" s="1"/>
  <c r="T634" i="1" s="1"/>
  <c r="U644" i="1"/>
  <c r="U643" i="1" s="1"/>
  <c r="U642" i="1" s="1"/>
  <c r="U634" i="1" s="1"/>
  <c r="V644" i="1"/>
  <c r="V643" i="1" s="1"/>
  <c r="V642" i="1" s="1"/>
  <c r="V634" i="1" s="1"/>
  <c r="W644" i="1"/>
  <c r="W643" i="1" s="1"/>
  <c r="W642" i="1" s="1"/>
  <c r="W634" i="1" s="1"/>
  <c r="X644" i="1"/>
  <c r="X643" i="1" s="1"/>
  <c r="X642" i="1" s="1"/>
  <c r="X634" i="1" s="1"/>
  <c r="Y644" i="1"/>
  <c r="Y643" i="1" s="1"/>
  <c r="Y642" i="1" s="1"/>
  <c r="G644" i="1"/>
  <c r="G643" i="1" s="1"/>
  <c r="G642" i="1" s="1"/>
  <c r="H361" i="1" l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2" i="1"/>
  <c r="Y361" i="1" s="1"/>
  <c r="G362" i="1"/>
  <c r="Y375" i="1"/>
  <c r="Y374" i="1" s="1"/>
  <c r="Y373" i="1" s="1"/>
  <c r="G375" i="1"/>
  <c r="G374" i="1" s="1"/>
  <c r="G373" i="1" s="1"/>
  <c r="Y213" i="1" l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G213" i="1"/>
  <c r="Y194" i="1" l="1"/>
  <c r="Y193" i="1" s="1"/>
  <c r="Y192" i="1" s="1"/>
  <c r="Y191" i="1" s="1"/>
  <c r="Y190" i="1" s="1"/>
  <c r="Y189" i="1" s="1"/>
  <c r="G194" i="1"/>
  <c r="G193" i="1" s="1"/>
  <c r="G192" i="1" s="1"/>
  <c r="G191" i="1" s="1"/>
  <c r="G190" i="1" s="1"/>
  <c r="G189" i="1" s="1"/>
  <c r="G438" i="1" l="1"/>
  <c r="Y309" i="1" l="1"/>
  <c r="G309" i="1"/>
  <c r="Y371" i="1" l="1"/>
  <c r="Y370" i="1" s="1"/>
  <c r="Y369" i="1" s="1"/>
  <c r="G371" i="1"/>
  <c r="G370" i="1" s="1"/>
  <c r="G369" i="1" s="1"/>
  <c r="Y841" i="1" l="1"/>
  <c r="G99" i="1"/>
  <c r="G97" i="1"/>
  <c r="G154" i="1"/>
  <c r="Y145" i="1"/>
  <c r="G145" i="1"/>
  <c r="Y88" i="1" l="1"/>
  <c r="G88" i="1"/>
  <c r="G481" i="1" l="1"/>
  <c r="Y481" i="1"/>
  <c r="Y479" i="1"/>
  <c r="G479" i="1"/>
  <c r="Y773" i="1"/>
  <c r="Y772" i="1" s="1"/>
  <c r="Y771" i="1" s="1"/>
  <c r="H773" i="1"/>
  <c r="H772" i="1" s="1"/>
  <c r="H771" i="1" s="1"/>
  <c r="I773" i="1"/>
  <c r="I772" i="1" s="1"/>
  <c r="I771" i="1" s="1"/>
  <c r="J773" i="1"/>
  <c r="J772" i="1" s="1"/>
  <c r="J771" i="1" s="1"/>
  <c r="K773" i="1"/>
  <c r="K772" i="1" s="1"/>
  <c r="K771" i="1" s="1"/>
  <c r="L773" i="1"/>
  <c r="L772" i="1" s="1"/>
  <c r="L771" i="1" s="1"/>
  <c r="M773" i="1"/>
  <c r="M772" i="1" s="1"/>
  <c r="M771" i="1" s="1"/>
  <c r="N773" i="1"/>
  <c r="N772" i="1" s="1"/>
  <c r="N771" i="1" s="1"/>
  <c r="O773" i="1"/>
  <c r="O772" i="1" s="1"/>
  <c r="O771" i="1" s="1"/>
  <c r="P773" i="1"/>
  <c r="P772" i="1" s="1"/>
  <c r="P771" i="1" s="1"/>
  <c r="Q773" i="1"/>
  <c r="Q772" i="1" s="1"/>
  <c r="Q771" i="1" s="1"/>
  <c r="R773" i="1"/>
  <c r="R772" i="1" s="1"/>
  <c r="R771" i="1" s="1"/>
  <c r="S773" i="1"/>
  <c r="S772" i="1" s="1"/>
  <c r="S771" i="1" s="1"/>
  <c r="T773" i="1"/>
  <c r="T772" i="1" s="1"/>
  <c r="T771" i="1" s="1"/>
  <c r="U773" i="1"/>
  <c r="U772" i="1" s="1"/>
  <c r="U771" i="1" s="1"/>
  <c r="V773" i="1"/>
  <c r="V772" i="1" s="1"/>
  <c r="V771" i="1" s="1"/>
  <c r="W773" i="1"/>
  <c r="W772" i="1" s="1"/>
  <c r="W771" i="1" s="1"/>
  <c r="X773" i="1"/>
  <c r="X772" i="1" s="1"/>
  <c r="X771" i="1" s="1"/>
  <c r="G453" i="1"/>
  <c r="H114" i="1"/>
  <c r="H113" i="1" s="1"/>
  <c r="H112" i="1" s="1"/>
  <c r="I114" i="1"/>
  <c r="I113" i="1" s="1"/>
  <c r="I112" i="1" s="1"/>
  <c r="J114" i="1"/>
  <c r="J113" i="1" s="1"/>
  <c r="J112" i="1" s="1"/>
  <c r="K114" i="1"/>
  <c r="K113" i="1" s="1"/>
  <c r="K112" i="1" s="1"/>
  <c r="L114" i="1"/>
  <c r="L113" i="1" s="1"/>
  <c r="L112" i="1" s="1"/>
  <c r="M114" i="1"/>
  <c r="M113" i="1" s="1"/>
  <c r="M112" i="1" s="1"/>
  <c r="N114" i="1"/>
  <c r="N113" i="1" s="1"/>
  <c r="N112" i="1" s="1"/>
  <c r="O114" i="1"/>
  <c r="O113" i="1" s="1"/>
  <c r="O112" i="1" s="1"/>
  <c r="P114" i="1"/>
  <c r="P113" i="1" s="1"/>
  <c r="P112" i="1" s="1"/>
  <c r="Q114" i="1"/>
  <c r="Q113" i="1" s="1"/>
  <c r="Q112" i="1" s="1"/>
  <c r="R114" i="1"/>
  <c r="R113" i="1" s="1"/>
  <c r="R112" i="1" s="1"/>
  <c r="S114" i="1"/>
  <c r="S113" i="1" s="1"/>
  <c r="S112" i="1" s="1"/>
  <c r="T114" i="1"/>
  <c r="T113" i="1" s="1"/>
  <c r="T112" i="1" s="1"/>
  <c r="U114" i="1"/>
  <c r="U113" i="1" s="1"/>
  <c r="U112" i="1" s="1"/>
  <c r="V114" i="1"/>
  <c r="V113" i="1" s="1"/>
  <c r="V112" i="1" s="1"/>
  <c r="W114" i="1"/>
  <c r="W113" i="1" s="1"/>
  <c r="W112" i="1" s="1"/>
  <c r="X114" i="1"/>
  <c r="X113" i="1" s="1"/>
  <c r="X112" i="1" s="1"/>
  <c r="Y114" i="1"/>
  <c r="Y113" i="1" s="1"/>
  <c r="Y112" i="1" s="1"/>
  <c r="G114" i="1"/>
  <c r="G113" i="1" s="1"/>
  <c r="G112" i="1" s="1"/>
  <c r="Y801" i="1"/>
  <c r="Y798" i="1" s="1"/>
  <c r="Y797" i="1" s="1"/>
  <c r="G801" i="1"/>
  <c r="G798" i="1" s="1"/>
  <c r="G797" i="1" s="1"/>
  <c r="G773" i="1"/>
  <c r="G772" i="1" s="1"/>
  <c r="G771" i="1" s="1"/>
  <c r="Y717" i="1"/>
  <c r="Y805" i="1"/>
  <c r="Y804" i="1" s="1"/>
  <c r="Y803" i="1" s="1"/>
  <c r="Y828" i="1"/>
  <c r="Y827" i="1" s="1"/>
  <c r="Y826" i="1" s="1"/>
  <c r="G828" i="1"/>
  <c r="G827" i="1" s="1"/>
  <c r="G826" i="1" s="1"/>
  <c r="H828" i="1"/>
  <c r="H827" i="1" s="1"/>
  <c r="H826" i="1" s="1"/>
  <c r="I828" i="1"/>
  <c r="I827" i="1" s="1"/>
  <c r="I826" i="1" s="1"/>
  <c r="J828" i="1"/>
  <c r="J827" i="1" s="1"/>
  <c r="J826" i="1" s="1"/>
  <c r="K828" i="1"/>
  <c r="K827" i="1" s="1"/>
  <c r="K826" i="1" s="1"/>
  <c r="L828" i="1"/>
  <c r="L827" i="1" s="1"/>
  <c r="L826" i="1" s="1"/>
  <c r="M828" i="1"/>
  <c r="M827" i="1" s="1"/>
  <c r="M826" i="1" s="1"/>
  <c r="N828" i="1"/>
  <c r="N827" i="1" s="1"/>
  <c r="N826" i="1" s="1"/>
  <c r="O828" i="1"/>
  <c r="O827" i="1" s="1"/>
  <c r="O826" i="1" s="1"/>
  <c r="P828" i="1"/>
  <c r="P827" i="1" s="1"/>
  <c r="P826" i="1" s="1"/>
  <c r="Q828" i="1"/>
  <c r="Q827" i="1" s="1"/>
  <c r="Q826" i="1" s="1"/>
  <c r="R828" i="1"/>
  <c r="R827" i="1" s="1"/>
  <c r="R826" i="1" s="1"/>
  <c r="S828" i="1"/>
  <c r="S827" i="1" s="1"/>
  <c r="S826" i="1" s="1"/>
  <c r="T828" i="1"/>
  <c r="T827" i="1" s="1"/>
  <c r="T826" i="1" s="1"/>
  <c r="U828" i="1"/>
  <c r="U827" i="1" s="1"/>
  <c r="U826" i="1" s="1"/>
  <c r="V828" i="1"/>
  <c r="V827" i="1" s="1"/>
  <c r="V826" i="1" s="1"/>
  <c r="W828" i="1"/>
  <c r="W827" i="1" s="1"/>
  <c r="W826" i="1" s="1"/>
  <c r="X828" i="1"/>
  <c r="X827" i="1" s="1"/>
  <c r="X826" i="1" s="1"/>
  <c r="G656" i="1"/>
  <c r="G655" i="1" s="1"/>
  <c r="G654" i="1" s="1"/>
  <c r="Y594" i="1"/>
  <c r="Y593" i="1" s="1"/>
  <c r="G594" i="1"/>
  <c r="G593" i="1" s="1"/>
  <c r="G592" i="1" s="1"/>
  <c r="H578" i="1"/>
  <c r="H577" i="1" s="1"/>
  <c r="H569" i="1" s="1"/>
  <c r="H552" i="1" s="1"/>
  <c r="I578" i="1"/>
  <c r="I577" i="1" s="1"/>
  <c r="I569" i="1" s="1"/>
  <c r="I552" i="1" s="1"/>
  <c r="J578" i="1"/>
  <c r="J577" i="1" s="1"/>
  <c r="J569" i="1" s="1"/>
  <c r="J552" i="1" s="1"/>
  <c r="K578" i="1"/>
  <c r="K577" i="1" s="1"/>
  <c r="K569" i="1" s="1"/>
  <c r="K552" i="1" s="1"/>
  <c r="L578" i="1"/>
  <c r="L577" i="1" s="1"/>
  <c r="L569" i="1" s="1"/>
  <c r="L552" i="1" s="1"/>
  <c r="M578" i="1"/>
  <c r="M577" i="1" s="1"/>
  <c r="M569" i="1" s="1"/>
  <c r="M552" i="1" s="1"/>
  <c r="N578" i="1"/>
  <c r="N577" i="1" s="1"/>
  <c r="N569" i="1" s="1"/>
  <c r="N552" i="1" s="1"/>
  <c r="O578" i="1"/>
  <c r="O577" i="1" s="1"/>
  <c r="O569" i="1" s="1"/>
  <c r="O552" i="1" s="1"/>
  <c r="P578" i="1"/>
  <c r="P577" i="1" s="1"/>
  <c r="P569" i="1" s="1"/>
  <c r="P552" i="1" s="1"/>
  <c r="Q578" i="1"/>
  <c r="Q577" i="1" s="1"/>
  <c r="Q569" i="1" s="1"/>
  <c r="Q552" i="1" s="1"/>
  <c r="R578" i="1"/>
  <c r="R577" i="1" s="1"/>
  <c r="R569" i="1" s="1"/>
  <c r="R552" i="1" s="1"/>
  <c r="S578" i="1"/>
  <c r="S577" i="1" s="1"/>
  <c r="S569" i="1" s="1"/>
  <c r="S552" i="1" s="1"/>
  <c r="T578" i="1"/>
  <c r="T577" i="1" s="1"/>
  <c r="T569" i="1" s="1"/>
  <c r="T552" i="1" s="1"/>
  <c r="U578" i="1"/>
  <c r="U577" i="1" s="1"/>
  <c r="U569" i="1" s="1"/>
  <c r="U552" i="1" s="1"/>
  <c r="V578" i="1"/>
  <c r="V577" i="1" s="1"/>
  <c r="V569" i="1" s="1"/>
  <c r="V552" i="1" s="1"/>
  <c r="W578" i="1"/>
  <c r="W577" i="1" s="1"/>
  <c r="W569" i="1" s="1"/>
  <c r="W552" i="1" s="1"/>
  <c r="X578" i="1"/>
  <c r="X577" i="1" s="1"/>
  <c r="X569" i="1" s="1"/>
  <c r="X552" i="1" s="1"/>
  <c r="Y578" i="1"/>
  <c r="Y577" i="1" s="1"/>
  <c r="G578" i="1"/>
  <c r="G577" i="1" s="1"/>
  <c r="H549" i="1"/>
  <c r="H548" i="1" s="1"/>
  <c r="H547" i="1" s="1"/>
  <c r="H546" i="1" s="1"/>
  <c r="I549" i="1"/>
  <c r="I548" i="1" s="1"/>
  <c r="I547" i="1" s="1"/>
  <c r="I546" i="1" s="1"/>
  <c r="J549" i="1"/>
  <c r="J548" i="1" s="1"/>
  <c r="J547" i="1" s="1"/>
  <c r="J546" i="1" s="1"/>
  <c r="K549" i="1"/>
  <c r="K548" i="1" s="1"/>
  <c r="K547" i="1" s="1"/>
  <c r="K546" i="1" s="1"/>
  <c r="L549" i="1"/>
  <c r="L548" i="1" s="1"/>
  <c r="L547" i="1" s="1"/>
  <c r="L546" i="1" s="1"/>
  <c r="M549" i="1"/>
  <c r="M548" i="1" s="1"/>
  <c r="M547" i="1" s="1"/>
  <c r="M546" i="1" s="1"/>
  <c r="N549" i="1"/>
  <c r="N548" i="1" s="1"/>
  <c r="N547" i="1" s="1"/>
  <c r="N546" i="1" s="1"/>
  <c r="O549" i="1"/>
  <c r="O548" i="1" s="1"/>
  <c r="O547" i="1" s="1"/>
  <c r="O546" i="1" s="1"/>
  <c r="P549" i="1"/>
  <c r="P548" i="1" s="1"/>
  <c r="P547" i="1" s="1"/>
  <c r="P546" i="1" s="1"/>
  <c r="Q549" i="1"/>
  <c r="Q548" i="1" s="1"/>
  <c r="Q547" i="1" s="1"/>
  <c r="Q546" i="1" s="1"/>
  <c r="R549" i="1"/>
  <c r="R548" i="1" s="1"/>
  <c r="R547" i="1" s="1"/>
  <c r="R546" i="1" s="1"/>
  <c r="S549" i="1"/>
  <c r="S548" i="1" s="1"/>
  <c r="S547" i="1" s="1"/>
  <c r="S546" i="1" s="1"/>
  <c r="T549" i="1"/>
  <c r="T548" i="1" s="1"/>
  <c r="T547" i="1" s="1"/>
  <c r="T546" i="1" s="1"/>
  <c r="U549" i="1"/>
  <c r="U548" i="1" s="1"/>
  <c r="U547" i="1" s="1"/>
  <c r="U546" i="1" s="1"/>
  <c r="V549" i="1"/>
  <c r="V548" i="1" s="1"/>
  <c r="V547" i="1" s="1"/>
  <c r="V546" i="1" s="1"/>
  <c r="W549" i="1"/>
  <c r="W548" i="1" s="1"/>
  <c r="W547" i="1" s="1"/>
  <c r="W546" i="1" s="1"/>
  <c r="X549" i="1"/>
  <c r="X548" i="1" s="1"/>
  <c r="X547" i="1" s="1"/>
  <c r="X546" i="1" s="1"/>
  <c r="Y549" i="1"/>
  <c r="Y548" i="1" s="1"/>
  <c r="Y547" i="1" s="1"/>
  <c r="Y546" i="1" s="1"/>
  <c r="G549" i="1"/>
  <c r="G548" i="1" s="1"/>
  <c r="G547" i="1" s="1"/>
  <c r="G546" i="1" s="1"/>
  <c r="Y537" i="1"/>
  <c r="Y536" i="1" s="1"/>
  <c r="G537" i="1"/>
  <c r="G536" i="1" s="1"/>
  <c r="G535" i="1" s="1"/>
  <c r="H412" i="1"/>
  <c r="H411" i="1" s="1"/>
  <c r="I412" i="1"/>
  <c r="I411" i="1" s="1"/>
  <c r="J412" i="1"/>
  <c r="J411" i="1" s="1"/>
  <c r="K412" i="1"/>
  <c r="K411" i="1" s="1"/>
  <c r="L412" i="1"/>
  <c r="L411" i="1" s="1"/>
  <c r="M412" i="1"/>
  <c r="M411" i="1" s="1"/>
  <c r="N412" i="1"/>
  <c r="N411" i="1" s="1"/>
  <c r="O412" i="1"/>
  <c r="O411" i="1" s="1"/>
  <c r="P412" i="1"/>
  <c r="P411" i="1" s="1"/>
  <c r="Q412" i="1"/>
  <c r="Q411" i="1" s="1"/>
  <c r="R412" i="1"/>
  <c r="S412" i="1"/>
  <c r="S411" i="1" s="1"/>
  <c r="T412" i="1"/>
  <c r="T411" i="1" s="1"/>
  <c r="U412" i="1"/>
  <c r="U411" i="1" s="1"/>
  <c r="V412" i="1"/>
  <c r="V411" i="1" s="1"/>
  <c r="W412" i="1"/>
  <c r="W411" i="1" s="1"/>
  <c r="X412" i="1"/>
  <c r="X411" i="1" s="1"/>
  <c r="G411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8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5" i="1"/>
  <c r="G785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G361" i="1"/>
  <c r="G380" i="1"/>
  <c r="G379" i="1" s="1"/>
  <c r="G378" i="1" s="1"/>
  <c r="G377" i="1" s="1"/>
  <c r="G308" i="1"/>
  <c r="G307" i="1" s="1"/>
  <c r="G306" i="1" s="1"/>
  <c r="G717" i="1"/>
  <c r="H160" i="1"/>
  <c r="H159" i="1" s="1"/>
  <c r="H158" i="1" s="1"/>
  <c r="H157" i="1" s="1"/>
  <c r="H146" i="1" s="1"/>
  <c r="I160" i="1"/>
  <c r="I159" i="1" s="1"/>
  <c r="I158" i="1" s="1"/>
  <c r="I157" i="1" s="1"/>
  <c r="I146" i="1" s="1"/>
  <c r="J160" i="1"/>
  <c r="J159" i="1" s="1"/>
  <c r="J158" i="1" s="1"/>
  <c r="J157" i="1" s="1"/>
  <c r="J146" i="1" s="1"/>
  <c r="K160" i="1"/>
  <c r="K159" i="1" s="1"/>
  <c r="K158" i="1" s="1"/>
  <c r="K157" i="1" s="1"/>
  <c r="K146" i="1" s="1"/>
  <c r="L160" i="1"/>
  <c r="L159" i="1" s="1"/>
  <c r="L158" i="1" s="1"/>
  <c r="L157" i="1" s="1"/>
  <c r="L146" i="1" s="1"/>
  <c r="M160" i="1"/>
  <c r="M159" i="1" s="1"/>
  <c r="M158" i="1" s="1"/>
  <c r="M157" i="1" s="1"/>
  <c r="M146" i="1" s="1"/>
  <c r="N160" i="1"/>
  <c r="N159" i="1" s="1"/>
  <c r="N158" i="1" s="1"/>
  <c r="N157" i="1" s="1"/>
  <c r="N146" i="1" s="1"/>
  <c r="O160" i="1"/>
  <c r="O159" i="1" s="1"/>
  <c r="O158" i="1" s="1"/>
  <c r="O157" i="1" s="1"/>
  <c r="O146" i="1" s="1"/>
  <c r="P160" i="1"/>
  <c r="P159" i="1" s="1"/>
  <c r="P158" i="1" s="1"/>
  <c r="P157" i="1" s="1"/>
  <c r="P146" i="1" s="1"/>
  <c r="Q160" i="1"/>
  <c r="Q159" i="1" s="1"/>
  <c r="Q158" i="1" s="1"/>
  <c r="Q157" i="1" s="1"/>
  <c r="Q146" i="1" s="1"/>
  <c r="R160" i="1"/>
  <c r="R159" i="1" s="1"/>
  <c r="R158" i="1" s="1"/>
  <c r="R157" i="1" s="1"/>
  <c r="R146" i="1" s="1"/>
  <c r="S160" i="1"/>
  <c r="S159" i="1" s="1"/>
  <c r="S158" i="1" s="1"/>
  <c r="S157" i="1" s="1"/>
  <c r="S146" i="1" s="1"/>
  <c r="T160" i="1"/>
  <c r="T159" i="1" s="1"/>
  <c r="T158" i="1" s="1"/>
  <c r="T157" i="1" s="1"/>
  <c r="T146" i="1" s="1"/>
  <c r="U160" i="1"/>
  <c r="U159" i="1" s="1"/>
  <c r="U158" i="1" s="1"/>
  <c r="U157" i="1" s="1"/>
  <c r="U146" i="1" s="1"/>
  <c r="V160" i="1"/>
  <c r="V159" i="1" s="1"/>
  <c r="V158" i="1" s="1"/>
  <c r="V157" i="1" s="1"/>
  <c r="V146" i="1" s="1"/>
  <c r="W160" i="1"/>
  <c r="W159" i="1" s="1"/>
  <c r="W158" i="1" s="1"/>
  <c r="W157" i="1" s="1"/>
  <c r="W146" i="1" s="1"/>
  <c r="X160" i="1"/>
  <c r="X159" i="1" s="1"/>
  <c r="X158" i="1" s="1"/>
  <c r="X157" i="1" s="1"/>
  <c r="X146" i="1" s="1"/>
  <c r="Y160" i="1"/>
  <c r="Y159" i="1" s="1"/>
  <c r="Y158" i="1" s="1"/>
  <c r="Y157" i="1" s="1"/>
  <c r="G160" i="1"/>
  <c r="G159" i="1" s="1"/>
  <c r="G158" i="1" s="1"/>
  <c r="G157" i="1" s="1"/>
  <c r="Y151" i="1"/>
  <c r="G151" i="1"/>
  <c r="G153" i="1"/>
  <c r="H524" i="1"/>
  <c r="H519" i="1" s="1"/>
  <c r="I524" i="1"/>
  <c r="I519" i="1" s="1"/>
  <c r="J524" i="1"/>
  <c r="J519" i="1" s="1"/>
  <c r="K524" i="1"/>
  <c r="K519" i="1" s="1"/>
  <c r="L524" i="1"/>
  <c r="L519" i="1" s="1"/>
  <c r="M524" i="1"/>
  <c r="M519" i="1" s="1"/>
  <c r="N524" i="1"/>
  <c r="N519" i="1" s="1"/>
  <c r="O524" i="1"/>
  <c r="O519" i="1" s="1"/>
  <c r="P524" i="1"/>
  <c r="P519" i="1" s="1"/>
  <c r="Q524" i="1"/>
  <c r="Q519" i="1" s="1"/>
  <c r="R524" i="1"/>
  <c r="R519" i="1" s="1"/>
  <c r="S524" i="1"/>
  <c r="S519" i="1" s="1"/>
  <c r="T524" i="1"/>
  <c r="T519" i="1" s="1"/>
  <c r="U524" i="1"/>
  <c r="U519" i="1" s="1"/>
  <c r="V524" i="1"/>
  <c r="V519" i="1" s="1"/>
  <c r="W524" i="1"/>
  <c r="W519" i="1" s="1"/>
  <c r="X524" i="1"/>
  <c r="X519" i="1" s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G641" i="1"/>
  <c r="Y597" i="1"/>
  <c r="Y596" i="1" s="1"/>
  <c r="G597" i="1"/>
  <c r="G596" i="1" s="1"/>
  <c r="Y575" i="1"/>
  <c r="Y574" i="1" s="1"/>
  <c r="G575" i="1"/>
  <c r="G574" i="1" s="1"/>
  <c r="G573" i="1" s="1"/>
  <c r="Y540" i="1"/>
  <c r="Y539" i="1" s="1"/>
  <c r="G540" i="1"/>
  <c r="G539" i="1" s="1"/>
  <c r="Y529" i="1"/>
  <c r="Y528" i="1" s="1"/>
  <c r="G529" i="1"/>
  <c r="G528" i="1" s="1"/>
  <c r="Y33" i="1"/>
  <c r="Y411" i="1"/>
  <c r="Y846" i="1"/>
  <c r="Y845" i="1" s="1"/>
  <c r="Y844" i="1" s="1"/>
  <c r="G846" i="1"/>
  <c r="G845" i="1" s="1"/>
  <c r="G844" i="1" s="1"/>
  <c r="Y515" i="1"/>
  <c r="Y514" i="1" s="1"/>
  <c r="Y513" i="1" s="1"/>
  <c r="Y512" i="1" s="1"/>
  <c r="Y511" i="1" s="1"/>
  <c r="Y510" i="1" s="1"/>
  <c r="G515" i="1"/>
  <c r="G514" i="1" s="1"/>
  <c r="G513" i="1" s="1"/>
  <c r="G512" i="1" s="1"/>
  <c r="G511" i="1" s="1"/>
  <c r="G510" i="1" s="1"/>
  <c r="H611" i="1"/>
  <c r="H610" i="1" s="1"/>
  <c r="H609" i="1" s="1"/>
  <c r="H608" i="1" s="1"/>
  <c r="I611" i="1"/>
  <c r="I610" i="1" s="1"/>
  <c r="I609" i="1" s="1"/>
  <c r="I608" i="1" s="1"/>
  <c r="J611" i="1"/>
  <c r="J610" i="1" s="1"/>
  <c r="J609" i="1" s="1"/>
  <c r="J608" i="1" s="1"/>
  <c r="K611" i="1"/>
  <c r="K610" i="1" s="1"/>
  <c r="K609" i="1" s="1"/>
  <c r="K608" i="1" s="1"/>
  <c r="L611" i="1"/>
  <c r="L610" i="1" s="1"/>
  <c r="L609" i="1" s="1"/>
  <c r="L608" i="1" s="1"/>
  <c r="M611" i="1"/>
  <c r="M610" i="1" s="1"/>
  <c r="M609" i="1" s="1"/>
  <c r="M608" i="1" s="1"/>
  <c r="N611" i="1"/>
  <c r="N610" i="1" s="1"/>
  <c r="N609" i="1" s="1"/>
  <c r="N608" i="1" s="1"/>
  <c r="O611" i="1"/>
  <c r="O610" i="1" s="1"/>
  <c r="O609" i="1" s="1"/>
  <c r="O608" i="1" s="1"/>
  <c r="P611" i="1"/>
  <c r="P610" i="1" s="1"/>
  <c r="P609" i="1" s="1"/>
  <c r="P608" i="1" s="1"/>
  <c r="Q611" i="1"/>
  <c r="Q610" i="1" s="1"/>
  <c r="Q609" i="1" s="1"/>
  <c r="Q608" i="1" s="1"/>
  <c r="R611" i="1"/>
  <c r="R610" i="1" s="1"/>
  <c r="R609" i="1" s="1"/>
  <c r="R608" i="1" s="1"/>
  <c r="S611" i="1"/>
  <c r="S610" i="1" s="1"/>
  <c r="S609" i="1" s="1"/>
  <c r="S608" i="1" s="1"/>
  <c r="T611" i="1"/>
  <c r="T610" i="1" s="1"/>
  <c r="T609" i="1" s="1"/>
  <c r="T608" i="1" s="1"/>
  <c r="U611" i="1"/>
  <c r="U610" i="1" s="1"/>
  <c r="U609" i="1" s="1"/>
  <c r="U608" i="1" s="1"/>
  <c r="V611" i="1"/>
  <c r="V610" i="1" s="1"/>
  <c r="V609" i="1" s="1"/>
  <c r="V608" i="1" s="1"/>
  <c r="W611" i="1"/>
  <c r="W610" i="1" s="1"/>
  <c r="W609" i="1" s="1"/>
  <c r="W608" i="1" s="1"/>
  <c r="X611" i="1"/>
  <c r="X610" i="1" s="1"/>
  <c r="X609" i="1" s="1"/>
  <c r="X608" i="1" s="1"/>
  <c r="Y611" i="1"/>
  <c r="Y610" i="1" s="1"/>
  <c r="Y609" i="1" s="1"/>
  <c r="Y608" i="1" s="1"/>
  <c r="G611" i="1"/>
  <c r="G610" i="1" s="1"/>
  <c r="G609" i="1" s="1"/>
  <c r="G608" i="1" s="1"/>
  <c r="G98" i="1"/>
  <c r="G466" i="1"/>
  <c r="G465" i="1" s="1"/>
  <c r="G464" i="1" s="1"/>
  <c r="G470" i="1"/>
  <c r="G469" i="1" s="1"/>
  <c r="G468" i="1" s="1"/>
  <c r="Y427" i="1"/>
  <c r="Y426" i="1" s="1"/>
  <c r="Y425" i="1" s="1"/>
  <c r="Y424" i="1" s="1"/>
  <c r="Y423" i="1" s="1"/>
  <c r="Y422" i="1" s="1"/>
  <c r="G427" i="1"/>
  <c r="G426" i="1" s="1"/>
  <c r="G425" i="1" s="1"/>
  <c r="G424" i="1" s="1"/>
  <c r="G423" i="1" s="1"/>
  <c r="G422" i="1" s="1"/>
  <c r="Y779" i="1"/>
  <c r="Y778" i="1" s="1"/>
  <c r="Y777" i="1" s="1"/>
  <c r="Y776" i="1" s="1"/>
  <c r="G779" i="1"/>
  <c r="G778" i="1" s="1"/>
  <c r="Y678" i="1"/>
  <c r="Y677" i="1" s="1"/>
  <c r="Y676" i="1" s="1"/>
  <c r="Y675" i="1" s="1"/>
  <c r="G678" i="1"/>
  <c r="G677" i="1" s="1"/>
  <c r="G676" i="1" s="1"/>
  <c r="G675" i="1" s="1"/>
  <c r="H444" i="1"/>
  <c r="H430" i="1" s="1"/>
  <c r="I444" i="1"/>
  <c r="J444" i="1"/>
  <c r="K444" i="1"/>
  <c r="L444" i="1"/>
  <c r="M444" i="1"/>
  <c r="N444" i="1"/>
  <c r="O444" i="1"/>
  <c r="P444" i="1"/>
  <c r="P430" i="1" s="1"/>
  <c r="Q444" i="1"/>
  <c r="R444" i="1"/>
  <c r="S444" i="1"/>
  <c r="T444" i="1"/>
  <c r="U444" i="1"/>
  <c r="V444" i="1"/>
  <c r="W444" i="1"/>
  <c r="X444" i="1"/>
  <c r="H431" i="1"/>
  <c r="I431" i="1"/>
  <c r="J431" i="1"/>
  <c r="K431" i="1"/>
  <c r="L431" i="1"/>
  <c r="M431" i="1"/>
  <c r="N431" i="1"/>
  <c r="N430" i="1" s="1"/>
  <c r="O431" i="1"/>
  <c r="O430" i="1" s="1"/>
  <c r="P431" i="1"/>
  <c r="Q431" i="1"/>
  <c r="Q430" i="1" s="1"/>
  <c r="R431" i="1"/>
  <c r="S431" i="1"/>
  <c r="S430" i="1" s="1"/>
  <c r="T431" i="1"/>
  <c r="U431" i="1"/>
  <c r="V431" i="1"/>
  <c r="V430" i="1" s="1"/>
  <c r="W431" i="1"/>
  <c r="X431" i="1"/>
  <c r="G276" i="1"/>
  <c r="G275" i="1" s="1"/>
  <c r="G274" i="1" s="1"/>
  <c r="Y260" i="1"/>
  <c r="Y259" i="1" s="1"/>
  <c r="Y258" i="1" s="1"/>
  <c r="G260" i="1"/>
  <c r="G259" i="1" s="1"/>
  <c r="G258" i="1" s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I217" i="1"/>
  <c r="I196" i="1" s="1"/>
  <c r="I162" i="1" s="1"/>
  <c r="J217" i="1"/>
  <c r="J196" i="1" s="1"/>
  <c r="J162" i="1" s="1"/>
  <c r="K217" i="1"/>
  <c r="K196" i="1" s="1"/>
  <c r="K162" i="1" s="1"/>
  <c r="L217" i="1"/>
  <c r="L196" i="1" s="1"/>
  <c r="L162" i="1" s="1"/>
  <c r="M217" i="1"/>
  <c r="M196" i="1" s="1"/>
  <c r="M162" i="1" s="1"/>
  <c r="N217" i="1"/>
  <c r="N196" i="1" s="1"/>
  <c r="N162" i="1" s="1"/>
  <c r="O217" i="1"/>
  <c r="O196" i="1" s="1"/>
  <c r="O162" i="1" s="1"/>
  <c r="P217" i="1"/>
  <c r="P196" i="1" s="1"/>
  <c r="P162" i="1" s="1"/>
  <c r="Q217" i="1"/>
  <c r="Q196" i="1" s="1"/>
  <c r="Q162" i="1" s="1"/>
  <c r="R217" i="1"/>
  <c r="R196" i="1" s="1"/>
  <c r="R162" i="1" s="1"/>
  <c r="S217" i="1"/>
  <c r="S196" i="1" s="1"/>
  <c r="S162" i="1" s="1"/>
  <c r="T217" i="1"/>
  <c r="T196" i="1" s="1"/>
  <c r="T162" i="1" s="1"/>
  <c r="U217" i="1"/>
  <c r="U196" i="1" s="1"/>
  <c r="U162" i="1" s="1"/>
  <c r="V217" i="1"/>
  <c r="V196" i="1" s="1"/>
  <c r="V162" i="1" s="1"/>
  <c r="W217" i="1"/>
  <c r="W196" i="1" s="1"/>
  <c r="W162" i="1" s="1"/>
  <c r="X217" i="1"/>
  <c r="X196" i="1" s="1"/>
  <c r="X162" i="1" s="1"/>
  <c r="Y217" i="1"/>
  <c r="Y215" i="1"/>
  <c r="Y212" i="1" s="1"/>
  <c r="Y211" i="1" s="1"/>
  <c r="Y210" i="1" s="1"/>
  <c r="Y209" i="1" s="1"/>
  <c r="H217" i="1"/>
  <c r="H215" i="1"/>
  <c r="G215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3" i="1"/>
  <c r="H822" i="1"/>
  <c r="H821" i="1" s="1"/>
  <c r="H820" i="1" s="1"/>
  <c r="H819" i="1" s="1"/>
  <c r="I822" i="1"/>
  <c r="I821" i="1" s="1"/>
  <c r="I820" i="1" s="1"/>
  <c r="I819" i="1" s="1"/>
  <c r="J822" i="1"/>
  <c r="J821" i="1" s="1"/>
  <c r="J820" i="1" s="1"/>
  <c r="J819" i="1" s="1"/>
  <c r="K822" i="1"/>
  <c r="K821" i="1" s="1"/>
  <c r="K820" i="1" s="1"/>
  <c r="K819" i="1" s="1"/>
  <c r="L822" i="1"/>
  <c r="L821" i="1" s="1"/>
  <c r="L820" i="1" s="1"/>
  <c r="L819" i="1" s="1"/>
  <c r="M822" i="1"/>
  <c r="M821" i="1" s="1"/>
  <c r="M820" i="1" s="1"/>
  <c r="M819" i="1" s="1"/>
  <c r="N822" i="1"/>
  <c r="N821" i="1" s="1"/>
  <c r="N820" i="1" s="1"/>
  <c r="N819" i="1" s="1"/>
  <c r="O822" i="1"/>
  <c r="O821" i="1" s="1"/>
  <c r="O820" i="1" s="1"/>
  <c r="O819" i="1" s="1"/>
  <c r="P822" i="1"/>
  <c r="P821" i="1" s="1"/>
  <c r="P820" i="1" s="1"/>
  <c r="P819" i="1" s="1"/>
  <c r="Q822" i="1"/>
  <c r="Q821" i="1" s="1"/>
  <c r="Q820" i="1" s="1"/>
  <c r="Q819" i="1" s="1"/>
  <c r="R822" i="1"/>
  <c r="R821" i="1" s="1"/>
  <c r="R820" i="1" s="1"/>
  <c r="R819" i="1" s="1"/>
  <c r="S822" i="1"/>
  <c r="S821" i="1" s="1"/>
  <c r="S820" i="1" s="1"/>
  <c r="S819" i="1" s="1"/>
  <c r="T822" i="1"/>
  <c r="T821" i="1" s="1"/>
  <c r="T820" i="1" s="1"/>
  <c r="T819" i="1" s="1"/>
  <c r="U822" i="1"/>
  <c r="U821" i="1" s="1"/>
  <c r="U820" i="1" s="1"/>
  <c r="U819" i="1" s="1"/>
  <c r="V822" i="1"/>
  <c r="V821" i="1" s="1"/>
  <c r="V820" i="1" s="1"/>
  <c r="V819" i="1" s="1"/>
  <c r="W822" i="1"/>
  <c r="W821" i="1" s="1"/>
  <c r="W820" i="1" s="1"/>
  <c r="W819" i="1" s="1"/>
  <c r="X822" i="1"/>
  <c r="X821" i="1" s="1"/>
  <c r="X820" i="1" s="1"/>
  <c r="X819" i="1" s="1"/>
  <c r="Y822" i="1"/>
  <c r="Y821" i="1" s="1"/>
  <c r="Y820" i="1" s="1"/>
  <c r="Y819" i="1" s="1"/>
  <c r="G822" i="1"/>
  <c r="G821" i="1" s="1"/>
  <c r="G820" i="1" s="1"/>
  <c r="G819" i="1" s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H732" i="1"/>
  <c r="H731" i="1" s="1"/>
  <c r="H730" i="1" s="1"/>
  <c r="H729" i="1" s="1"/>
  <c r="I732" i="1"/>
  <c r="I731" i="1" s="1"/>
  <c r="I730" i="1" s="1"/>
  <c r="I729" i="1" s="1"/>
  <c r="J732" i="1"/>
  <c r="J731" i="1" s="1"/>
  <c r="J730" i="1" s="1"/>
  <c r="J729" i="1" s="1"/>
  <c r="J705" i="1" s="1"/>
  <c r="K732" i="1"/>
  <c r="K731" i="1" s="1"/>
  <c r="K730" i="1" s="1"/>
  <c r="K729" i="1" s="1"/>
  <c r="L732" i="1"/>
  <c r="L731" i="1" s="1"/>
  <c r="L730" i="1" s="1"/>
  <c r="L729" i="1" s="1"/>
  <c r="M732" i="1"/>
  <c r="M731" i="1" s="1"/>
  <c r="M730" i="1" s="1"/>
  <c r="M729" i="1" s="1"/>
  <c r="M705" i="1" s="1"/>
  <c r="N732" i="1"/>
  <c r="N731" i="1" s="1"/>
  <c r="N730" i="1" s="1"/>
  <c r="N729" i="1" s="1"/>
  <c r="O732" i="1"/>
  <c r="O731" i="1" s="1"/>
  <c r="O730" i="1" s="1"/>
  <c r="O729" i="1" s="1"/>
  <c r="P732" i="1"/>
  <c r="P731" i="1" s="1"/>
  <c r="P730" i="1" s="1"/>
  <c r="P729" i="1" s="1"/>
  <c r="P705" i="1" s="1"/>
  <c r="Q732" i="1"/>
  <c r="Q731" i="1" s="1"/>
  <c r="Q730" i="1" s="1"/>
  <c r="Q729" i="1" s="1"/>
  <c r="Q705" i="1" s="1"/>
  <c r="R732" i="1"/>
  <c r="R731" i="1" s="1"/>
  <c r="R730" i="1" s="1"/>
  <c r="R729" i="1" s="1"/>
  <c r="S732" i="1"/>
  <c r="S731" i="1" s="1"/>
  <c r="S730" i="1" s="1"/>
  <c r="S729" i="1" s="1"/>
  <c r="S705" i="1" s="1"/>
  <c r="T732" i="1"/>
  <c r="T731" i="1" s="1"/>
  <c r="T730" i="1" s="1"/>
  <c r="T729" i="1" s="1"/>
  <c r="U732" i="1"/>
  <c r="U731" i="1" s="1"/>
  <c r="U730" i="1" s="1"/>
  <c r="U729" i="1" s="1"/>
  <c r="V732" i="1"/>
  <c r="V731" i="1" s="1"/>
  <c r="V730" i="1" s="1"/>
  <c r="V729" i="1" s="1"/>
  <c r="V705" i="1" s="1"/>
  <c r="W732" i="1"/>
  <c r="W731" i="1" s="1"/>
  <c r="W730" i="1" s="1"/>
  <c r="W729" i="1" s="1"/>
  <c r="X732" i="1"/>
  <c r="X731" i="1" s="1"/>
  <c r="X730" i="1" s="1"/>
  <c r="X729" i="1" s="1"/>
  <c r="Y732" i="1"/>
  <c r="Y731" i="1" s="1"/>
  <c r="Y730" i="1" s="1"/>
  <c r="Y729" i="1" s="1"/>
  <c r="G732" i="1"/>
  <c r="G731" i="1" s="1"/>
  <c r="G730" i="1" s="1"/>
  <c r="G729" i="1" s="1"/>
  <c r="H673" i="1"/>
  <c r="H672" i="1" s="1"/>
  <c r="H671" i="1" s="1"/>
  <c r="H670" i="1" s="1"/>
  <c r="H646" i="1" s="1"/>
  <c r="I673" i="1"/>
  <c r="I672" i="1" s="1"/>
  <c r="I671" i="1" s="1"/>
  <c r="I670" i="1" s="1"/>
  <c r="I646" i="1" s="1"/>
  <c r="J673" i="1"/>
  <c r="J672" i="1" s="1"/>
  <c r="J671" i="1" s="1"/>
  <c r="J670" i="1" s="1"/>
  <c r="J646" i="1" s="1"/>
  <c r="K673" i="1"/>
  <c r="K672" i="1" s="1"/>
  <c r="K671" i="1" s="1"/>
  <c r="K670" i="1" s="1"/>
  <c r="K646" i="1" s="1"/>
  <c r="L673" i="1"/>
  <c r="L672" i="1" s="1"/>
  <c r="L671" i="1" s="1"/>
  <c r="L670" i="1" s="1"/>
  <c r="L646" i="1" s="1"/>
  <c r="M673" i="1"/>
  <c r="M672" i="1" s="1"/>
  <c r="M671" i="1" s="1"/>
  <c r="M670" i="1" s="1"/>
  <c r="M646" i="1" s="1"/>
  <c r="N673" i="1"/>
  <c r="N672" i="1" s="1"/>
  <c r="N671" i="1" s="1"/>
  <c r="N670" i="1" s="1"/>
  <c r="N646" i="1" s="1"/>
  <c r="O673" i="1"/>
  <c r="O672" i="1" s="1"/>
  <c r="O671" i="1" s="1"/>
  <c r="O670" i="1" s="1"/>
  <c r="O646" i="1" s="1"/>
  <c r="P673" i="1"/>
  <c r="P672" i="1" s="1"/>
  <c r="P671" i="1" s="1"/>
  <c r="P670" i="1" s="1"/>
  <c r="P646" i="1" s="1"/>
  <c r="Q673" i="1"/>
  <c r="Q672" i="1" s="1"/>
  <c r="Q671" i="1" s="1"/>
  <c r="Q670" i="1" s="1"/>
  <c r="Q646" i="1" s="1"/>
  <c r="R673" i="1"/>
  <c r="R672" i="1" s="1"/>
  <c r="R671" i="1" s="1"/>
  <c r="R670" i="1" s="1"/>
  <c r="R646" i="1" s="1"/>
  <c r="S673" i="1"/>
  <c r="S672" i="1" s="1"/>
  <c r="S671" i="1" s="1"/>
  <c r="S670" i="1" s="1"/>
  <c r="S646" i="1" s="1"/>
  <c r="T673" i="1"/>
  <c r="T672" i="1" s="1"/>
  <c r="T671" i="1" s="1"/>
  <c r="T670" i="1" s="1"/>
  <c r="T646" i="1" s="1"/>
  <c r="U673" i="1"/>
  <c r="U672" i="1" s="1"/>
  <c r="U671" i="1" s="1"/>
  <c r="U670" i="1" s="1"/>
  <c r="U646" i="1" s="1"/>
  <c r="V673" i="1"/>
  <c r="V672" i="1" s="1"/>
  <c r="V671" i="1" s="1"/>
  <c r="V670" i="1" s="1"/>
  <c r="V646" i="1" s="1"/>
  <c r="W673" i="1"/>
  <c r="W672" i="1" s="1"/>
  <c r="W671" i="1" s="1"/>
  <c r="W670" i="1" s="1"/>
  <c r="W646" i="1" s="1"/>
  <c r="X673" i="1"/>
  <c r="X672" i="1" s="1"/>
  <c r="X671" i="1" s="1"/>
  <c r="X670" i="1" s="1"/>
  <c r="X646" i="1" s="1"/>
  <c r="Y673" i="1"/>
  <c r="Y672" i="1" s="1"/>
  <c r="Y671" i="1" s="1"/>
  <c r="Y670" i="1" s="1"/>
  <c r="G673" i="1"/>
  <c r="G672" i="1" s="1"/>
  <c r="G671" i="1" s="1"/>
  <c r="G670" i="1" s="1"/>
  <c r="H627" i="1"/>
  <c r="H626" i="1" s="1"/>
  <c r="H625" i="1" s="1"/>
  <c r="I627" i="1"/>
  <c r="I626" i="1" s="1"/>
  <c r="I625" i="1" s="1"/>
  <c r="J627" i="1"/>
  <c r="J626" i="1" s="1"/>
  <c r="J625" i="1" s="1"/>
  <c r="K627" i="1"/>
  <c r="K626" i="1" s="1"/>
  <c r="K625" i="1" s="1"/>
  <c r="L627" i="1"/>
  <c r="L626" i="1" s="1"/>
  <c r="L625" i="1" s="1"/>
  <c r="M627" i="1"/>
  <c r="M626" i="1" s="1"/>
  <c r="M625" i="1" s="1"/>
  <c r="N627" i="1"/>
  <c r="N626" i="1" s="1"/>
  <c r="N625" i="1" s="1"/>
  <c r="O627" i="1"/>
  <c r="O626" i="1" s="1"/>
  <c r="O625" i="1" s="1"/>
  <c r="P627" i="1"/>
  <c r="P626" i="1" s="1"/>
  <c r="P625" i="1" s="1"/>
  <c r="Q627" i="1"/>
  <c r="Q626" i="1" s="1"/>
  <c r="Q625" i="1" s="1"/>
  <c r="R627" i="1"/>
  <c r="R626" i="1" s="1"/>
  <c r="R625" i="1" s="1"/>
  <c r="S627" i="1"/>
  <c r="S626" i="1" s="1"/>
  <c r="S625" i="1" s="1"/>
  <c r="T627" i="1"/>
  <c r="T626" i="1" s="1"/>
  <c r="T625" i="1" s="1"/>
  <c r="U627" i="1"/>
  <c r="U626" i="1" s="1"/>
  <c r="U625" i="1" s="1"/>
  <c r="V627" i="1"/>
  <c r="V626" i="1" s="1"/>
  <c r="V625" i="1" s="1"/>
  <c r="W627" i="1"/>
  <c r="W626" i="1" s="1"/>
  <c r="W625" i="1" s="1"/>
  <c r="X627" i="1"/>
  <c r="X626" i="1" s="1"/>
  <c r="X625" i="1" s="1"/>
  <c r="Y627" i="1"/>
  <c r="Y626" i="1" s="1"/>
  <c r="Y625" i="1" s="1"/>
  <c r="G627" i="1"/>
  <c r="G626" i="1" s="1"/>
  <c r="G625" i="1" s="1"/>
  <c r="H623" i="1"/>
  <c r="H622" i="1" s="1"/>
  <c r="H621" i="1" s="1"/>
  <c r="I623" i="1"/>
  <c r="I622" i="1" s="1"/>
  <c r="I621" i="1" s="1"/>
  <c r="J623" i="1"/>
  <c r="J622" i="1" s="1"/>
  <c r="J621" i="1" s="1"/>
  <c r="K623" i="1"/>
  <c r="K622" i="1" s="1"/>
  <c r="K621" i="1" s="1"/>
  <c r="L623" i="1"/>
  <c r="L622" i="1" s="1"/>
  <c r="L621" i="1" s="1"/>
  <c r="L614" i="1" s="1"/>
  <c r="M623" i="1"/>
  <c r="M622" i="1" s="1"/>
  <c r="M621" i="1" s="1"/>
  <c r="N623" i="1"/>
  <c r="N622" i="1" s="1"/>
  <c r="N621" i="1" s="1"/>
  <c r="O623" i="1"/>
  <c r="O622" i="1" s="1"/>
  <c r="O621" i="1" s="1"/>
  <c r="P623" i="1"/>
  <c r="P622" i="1" s="1"/>
  <c r="P621" i="1" s="1"/>
  <c r="Q623" i="1"/>
  <c r="Q622" i="1" s="1"/>
  <c r="Q621" i="1" s="1"/>
  <c r="R623" i="1"/>
  <c r="R622" i="1" s="1"/>
  <c r="R621" i="1" s="1"/>
  <c r="S623" i="1"/>
  <c r="S622" i="1" s="1"/>
  <c r="S621" i="1" s="1"/>
  <c r="T623" i="1"/>
  <c r="T622" i="1" s="1"/>
  <c r="T621" i="1" s="1"/>
  <c r="T614" i="1" s="1"/>
  <c r="U623" i="1"/>
  <c r="U622" i="1" s="1"/>
  <c r="U621" i="1" s="1"/>
  <c r="V623" i="1"/>
  <c r="V622" i="1" s="1"/>
  <c r="V621" i="1" s="1"/>
  <c r="W623" i="1"/>
  <c r="W622" i="1" s="1"/>
  <c r="W621" i="1" s="1"/>
  <c r="X623" i="1"/>
  <c r="X622" i="1" s="1"/>
  <c r="X621" i="1" s="1"/>
  <c r="Y623" i="1"/>
  <c r="Y622" i="1" s="1"/>
  <c r="Y621" i="1" s="1"/>
  <c r="G623" i="1"/>
  <c r="G622" i="1" s="1"/>
  <c r="G621" i="1" s="1"/>
  <c r="H606" i="1"/>
  <c r="H605" i="1" s="1"/>
  <c r="H604" i="1" s="1"/>
  <c r="H603" i="1" s="1"/>
  <c r="I606" i="1"/>
  <c r="I605" i="1" s="1"/>
  <c r="I604" i="1" s="1"/>
  <c r="I603" i="1" s="1"/>
  <c r="J606" i="1"/>
  <c r="J605" i="1" s="1"/>
  <c r="J604" i="1" s="1"/>
  <c r="J603" i="1" s="1"/>
  <c r="K606" i="1"/>
  <c r="K605" i="1" s="1"/>
  <c r="K604" i="1" s="1"/>
  <c r="K603" i="1" s="1"/>
  <c r="L606" i="1"/>
  <c r="L605" i="1" s="1"/>
  <c r="L604" i="1" s="1"/>
  <c r="L603" i="1" s="1"/>
  <c r="M606" i="1"/>
  <c r="M605" i="1" s="1"/>
  <c r="M604" i="1" s="1"/>
  <c r="M603" i="1" s="1"/>
  <c r="N606" i="1"/>
  <c r="N605" i="1" s="1"/>
  <c r="N604" i="1" s="1"/>
  <c r="N603" i="1" s="1"/>
  <c r="O606" i="1"/>
  <c r="O605" i="1" s="1"/>
  <c r="O604" i="1" s="1"/>
  <c r="O603" i="1" s="1"/>
  <c r="P606" i="1"/>
  <c r="P605" i="1" s="1"/>
  <c r="P604" i="1" s="1"/>
  <c r="P603" i="1" s="1"/>
  <c r="Q606" i="1"/>
  <c r="Q605" i="1" s="1"/>
  <c r="Q604" i="1" s="1"/>
  <c r="Q603" i="1" s="1"/>
  <c r="Q551" i="1" s="1"/>
  <c r="R606" i="1"/>
  <c r="R605" i="1" s="1"/>
  <c r="R604" i="1" s="1"/>
  <c r="R603" i="1" s="1"/>
  <c r="S606" i="1"/>
  <c r="S605" i="1" s="1"/>
  <c r="S604" i="1" s="1"/>
  <c r="S603" i="1" s="1"/>
  <c r="T606" i="1"/>
  <c r="T605" i="1" s="1"/>
  <c r="T604" i="1" s="1"/>
  <c r="T603" i="1" s="1"/>
  <c r="U606" i="1"/>
  <c r="U605" i="1" s="1"/>
  <c r="U604" i="1" s="1"/>
  <c r="U603" i="1" s="1"/>
  <c r="V606" i="1"/>
  <c r="V605" i="1" s="1"/>
  <c r="V604" i="1" s="1"/>
  <c r="V603" i="1" s="1"/>
  <c r="W606" i="1"/>
  <c r="W605" i="1" s="1"/>
  <c r="W604" i="1" s="1"/>
  <c r="W603" i="1" s="1"/>
  <c r="X606" i="1"/>
  <c r="X605" i="1" s="1"/>
  <c r="X604" i="1" s="1"/>
  <c r="X603" i="1" s="1"/>
  <c r="Y606" i="1"/>
  <c r="Y605" i="1" s="1"/>
  <c r="Y604" i="1" s="1"/>
  <c r="Y603" i="1" s="1"/>
  <c r="G606" i="1"/>
  <c r="G605" i="1" s="1"/>
  <c r="G604" i="1" s="1"/>
  <c r="G603" i="1" s="1"/>
  <c r="G817" i="1"/>
  <c r="G816" i="1" s="1"/>
  <c r="G815" i="1" s="1"/>
  <c r="G813" i="1"/>
  <c r="G812" i="1" s="1"/>
  <c r="G811" i="1" s="1"/>
  <c r="Y507" i="1"/>
  <c r="Y506" i="1" s="1"/>
  <c r="Y505" i="1" s="1"/>
  <c r="Y504" i="1" s="1"/>
  <c r="Y503" i="1" s="1"/>
  <c r="Y502" i="1" s="1"/>
  <c r="G507" i="1"/>
  <c r="G506" i="1" s="1"/>
  <c r="G505" i="1" s="1"/>
  <c r="G504" i="1" s="1"/>
  <c r="Y350" i="1"/>
  <c r="Y349" i="1" s="1"/>
  <c r="Y348" i="1" s="1"/>
  <c r="G350" i="1"/>
  <c r="G349" i="1" s="1"/>
  <c r="H797" i="1"/>
  <c r="H796" i="1" s="1"/>
  <c r="I797" i="1"/>
  <c r="I796" i="1" s="1"/>
  <c r="J797" i="1"/>
  <c r="J796" i="1" s="1"/>
  <c r="K797" i="1"/>
  <c r="K796" i="1" s="1"/>
  <c r="L797" i="1"/>
  <c r="L796" i="1" s="1"/>
  <c r="M797" i="1"/>
  <c r="M796" i="1" s="1"/>
  <c r="N797" i="1"/>
  <c r="N796" i="1" s="1"/>
  <c r="O797" i="1"/>
  <c r="O796" i="1" s="1"/>
  <c r="P797" i="1"/>
  <c r="P796" i="1" s="1"/>
  <c r="Q797" i="1"/>
  <c r="Q796" i="1" s="1"/>
  <c r="Q795" i="1" s="1"/>
  <c r="R797" i="1"/>
  <c r="R796" i="1" s="1"/>
  <c r="S797" i="1"/>
  <c r="S796" i="1" s="1"/>
  <c r="T797" i="1"/>
  <c r="T796" i="1" s="1"/>
  <c r="U797" i="1"/>
  <c r="U796" i="1" s="1"/>
  <c r="V797" i="1"/>
  <c r="V796" i="1" s="1"/>
  <c r="W797" i="1"/>
  <c r="W796" i="1" s="1"/>
  <c r="X797" i="1"/>
  <c r="X796" i="1" s="1"/>
  <c r="H832" i="1"/>
  <c r="H831" i="1" s="1"/>
  <c r="H830" i="1" s="1"/>
  <c r="I832" i="1"/>
  <c r="I831" i="1" s="1"/>
  <c r="I830" i="1" s="1"/>
  <c r="J832" i="1"/>
  <c r="J831" i="1" s="1"/>
  <c r="J830" i="1" s="1"/>
  <c r="K832" i="1"/>
  <c r="K831" i="1" s="1"/>
  <c r="K830" i="1" s="1"/>
  <c r="L832" i="1"/>
  <c r="L831" i="1" s="1"/>
  <c r="L830" i="1" s="1"/>
  <c r="M832" i="1"/>
  <c r="M831" i="1" s="1"/>
  <c r="M830" i="1" s="1"/>
  <c r="N832" i="1"/>
  <c r="N831" i="1" s="1"/>
  <c r="N830" i="1" s="1"/>
  <c r="N825" i="1" s="1"/>
  <c r="N824" i="1" s="1"/>
  <c r="O832" i="1"/>
  <c r="O831" i="1" s="1"/>
  <c r="O830" i="1" s="1"/>
  <c r="O825" i="1" s="1"/>
  <c r="O824" i="1" s="1"/>
  <c r="P832" i="1"/>
  <c r="P831" i="1" s="1"/>
  <c r="P830" i="1" s="1"/>
  <c r="Q832" i="1"/>
  <c r="Q831" i="1" s="1"/>
  <c r="Q830" i="1" s="1"/>
  <c r="Q825" i="1" s="1"/>
  <c r="Q824" i="1" s="1"/>
  <c r="R832" i="1"/>
  <c r="R831" i="1" s="1"/>
  <c r="R830" i="1" s="1"/>
  <c r="R825" i="1" s="1"/>
  <c r="R824" i="1" s="1"/>
  <c r="S832" i="1"/>
  <c r="S831" i="1" s="1"/>
  <c r="S830" i="1" s="1"/>
  <c r="T832" i="1"/>
  <c r="T831" i="1" s="1"/>
  <c r="T830" i="1" s="1"/>
  <c r="U832" i="1"/>
  <c r="U831" i="1" s="1"/>
  <c r="U830" i="1" s="1"/>
  <c r="U825" i="1" s="1"/>
  <c r="U824" i="1" s="1"/>
  <c r="V832" i="1"/>
  <c r="V831" i="1" s="1"/>
  <c r="V830" i="1" s="1"/>
  <c r="W832" i="1"/>
  <c r="W831" i="1" s="1"/>
  <c r="W830" i="1" s="1"/>
  <c r="W825" i="1" s="1"/>
  <c r="W824" i="1" s="1"/>
  <c r="X832" i="1"/>
  <c r="X831" i="1" s="1"/>
  <c r="X830" i="1" s="1"/>
  <c r="X825" i="1" s="1"/>
  <c r="X824" i="1" s="1"/>
  <c r="Y832" i="1"/>
  <c r="Y831" i="1" s="1"/>
  <c r="Y830" i="1" s="1"/>
  <c r="Y825" i="1" s="1"/>
  <c r="Y824" i="1" s="1"/>
  <c r="G832" i="1"/>
  <c r="G831" i="1" s="1"/>
  <c r="G830" i="1" s="1"/>
  <c r="G825" i="1" s="1"/>
  <c r="G824" i="1" s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Y649" i="1" s="1"/>
  <c r="Y648" i="1" s="1"/>
  <c r="Y647" i="1" s="1"/>
  <c r="G650" i="1"/>
  <c r="G649" i="1" s="1"/>
  <c r="G648" i="1" s="1"/>
  <c r="G647" i="1" s="1"/>
  <c r="H632" i="1"/>
  <c r="H631" i="1" s="1"/>
  <c r="H630" i="1" s="1"/>
  <c r="H629" i="1" s="1"/>
  <c r="I632" i="1"/>
  <c r="I631" i="1" s="1"/>
  <c r="I630" i="1" s="1"/>
  <c r="I629" i="1" s="1"/>
  <c r="J632" i="1"/>
  <c r="J631" i="1" s="1"/>
  <c r="J630" i="1" s="1"/>
  <c r="J629" i="1" s="1"/>
  <c r="K632" i="1"/>
  <c r="K631" i="1" s="1"/>
  <c r="K630" i="1" s="1"/>
  <c r="K629" i="1" s="1"/>
  <c r="L632" i="1"/>
  <c r="L631" i="1" s="1"/>
  <c r="L630" i="1" s="1"/>
  <c r="L629" i="1" s="1"/>
  <c r="M632" i="1"/>
  <c r="M631" i="1" s="1"/>
  <c r="M630" i="1" s="1"/>
  <c r="M629" i="1" s="1"/>
  <c r="N632" i="1"/>
  <c r="N631" i="1" s="1"/>
  <c r="N630" i="1" s="1"/>
  <c r="N629" i="1" s="1"/>
  <c r="O632" i="1"/>
  <c r="O631" i="1" s="1"/>
  <c r="O630" i="1" s="1"/>
  <c r="O629" i="1" s="1"/>
  <c r="P632" i="1"/>
  <c r="P631" i="1" s="1"/>
  <c r="P630" i="1" s="1"/>
  <c r="P629" i="1" s="1"/>
  <c r="Q632" i="1"/>
  <c r="Q631" i="1" s="1"/>
  <c r="Q630" i="1" s="1"/>
  <c r="Q629" i="1" s="1"/>
  <c r="R632" i="1"/>
  <c r="R631" i="1" s="1"/>
  <c r="R630" i="1" s="1"/>
  <c r="R629" i="1" s="1"/>
  <c r="S632" i="1"/>
  <c r="S631" i="1" s="1"/>
  <c r="S630" i="1" s="1"/>
  <c r="S629" i="1" s="1"/>
  <c r="T632" i="1"/>
  <c r="T631" i="1" s="1"/>
  <c r="T630" i="1" s="1"/>
  <c r="T629" i="1" s="1"/>
  <c r="U632" i="1"/>
  <c r="U631" i="1" s="1"/>
  <c r="U630" i="1" s="1"/>
  <c r="U629" i="1" s="1"/>
  <c r="V632" i="1"/>
  <c r="V631" i="1" s="1"/>
  <c r="V630" i="1" s="1"/>
  <c r="V629" i="1" s="1"/>
  <c r="W632" i="1"/>
  <c r="W631" i="1" s="1"/>
  <c r="W630" i="1" s="1"/>
  <c r="W629" i="1" s="1"/>
  <c r="X632" i="1"/>
  <c r="X631" i="1" s="1"/>
  <c r="X630" i="1" s="1"/>
  <c r="X629" i="1" s="1"/>
  <c r="Y632" i="1"/>
  <c r="Y631" i="1" s="1"/>
  <c r="Y630" i="1" s="1"/>
  <c r="Y629" i="1" s="1"/>
  <c r="G632" i="1"/>
  <c r="G631" i="1" s="1"/>
  <c r="G630" i="1" s="1"/>
  <c r="G629" i="1" s="1"/>
  <c r="Y76" i="1"/>
  <c r="G76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H367" i="1"/>
  <c r="H366" i="1" s="1"/>
  <c r="H365" i="1" s="1"/>
  <c r="I367" i="1"/>
  <c r="I366" i="1" s="1"/>
  <c r="I365" i="1" s="1"/>
  <c r="J367" i="1"/>
  <c r="J366" i="1" s="1"/>
  <c r="J365" i="1" s="1"/>
  <c r="K367" i="1"/>
  <c r="K366" i="1" s="1"/>
  <c r="K365" i="1" s="1"/>
  <c r="L367" i="1"/>
  <c r="L366" i="1" s="1"/>
  <c r="L365" i="1" s="1"/>
  <c r="M367" i="1"/>
  <c r="M366" i="1" s="1"/>
  <c r="M365" i="1" s="1"/>
  <c r="N367" i="1"/>
  <c r="N366" i="1" s="1"/>
  <c r="N365" i="1" s="1"/>
  <c r="O367" i="1"/>
  <c r="O366" i="1" s="1"/>
  <c r="O365" i="1" s="1"/>
  <c r="P367" i="1"/>
  <c r="P366" i="1" s="1"/>
  <c r="P365" i="1" s="1"/>
  <c r="Q367" i="1"/>
  <c r="Q366" i="1" s="1"/>
  <c r="Q365" i="1" s="1"/>
  <c r="R367" i="1"/>
  <c r="R366" i="1" s="1"/>
  <c r="R365" i="1" s="1"/>
  <c r="S367" i="1"/>
  <c r="S366" i="1" s="1"/>
  <c r="S365" i="1" s="1"/>
  <c r="T367" i="1"/>
  <c r="T366" i="1" s="1"/>
  <c r="T365" i="1" s="1"/>
  <c r="U367" i="1"/>
  <c r="U366" i="1" s="1"/>
  <c r="U365" i="1" s="1"/>
  <c r="V367" i="1"/>
  <c r="V366" i="1" s="1"/>
  <c r="V365" i="1" s="1"/>
  <c r="W367" i="1"/>
  <c r="W366" i="1" s="1"/>
  <c r="W365" i="1" s="1"/>
  <c r="X367" i="1"/>
  <c r="X366" i="1" s="1"/>
  <c r="X365" i="1" s="1"/>
  <c r="Y367" i="1"/>
  <c r="Y366" i="1" s="1"/>
  <c r="Y365" i="1" s="1"/>
  <c r="G367" i="1"/>
  <c r="G366" i="1" s="1"/>
  <c r="G365" i="1" s="1"/>
  <c r="H49" i="1"/>
  <c r="H48" i="1" s="1"/>
  <c r="H47" i="1" s="1"/>
  <c r="I49" i="1"/>
  <c r="I48" i="1" s="1"/>
  <c r="I47" i="1" s="1"/>
  <c r="J49" i="1"/>
  <c r="J48" i="1" s="1"/>
  <c r="J47" i="1" s="1"/>
  <c r="K49" i="1"/>
  <c r="K48" i="1" s="1"/>
  <c r="K47" i="1" s="1"/>
  <c r="L49" i="1"/>
  <c r="L48" i="1" s="1"/>
  <c r="L47" i="1" s="1"/>
  <c r="M49" i="1"/>
  <c r="M48" i="1" s="1"/>
  <c r="M47" i="1" s="1"/>
  <c r="N49" i="1"/>
  <c r="N48" i="1" s="1"/>
  <c r="N47" i="1" s="1"/>
  <c r="O49" i="1"/>
  <c r="O48" i="1" s="1"/>
  <c r="O47" i="1" s="1"/>
  <c r="P49" i="1"/>
  <c r="P48" i="1" s="1"/>
  <c r="P47" i="1" s="1"/>
  <c r="Q49" i="1"/>
  <c r="Q48" i="1" s="1"/>
  <c r="Q47" i="1" s="1"/>
  <c r="R49" i="1"/>
  <c r="R48" i="1" s="1"/>
  <c r="R47" i="1" s="1"/>
  <c r="S49" i="1"/>
  <c r="S48" i="1" s="1"/>
  <c r="S47" i="1" s="1"/>
  <c r="T49" i="1"/>
  <c r="T48" i="1" s="1"/>
  <c r="T47" i="1" s="1"/>
  <c r="U49" i="1"/>
  <c r="U48" i="1" s="1"/>
  <c r="U47" i="1" s="1"/>
  <c r="V49" i="1"/>
  <c r="V48" i="1" s="1"/>
  <c r="V47" i="1" s="1"/>
  <c r="W49" i="1"/>
  <c r="W48" i="1" s="1"/>
  <c r="W47" i="1" s="1"/>
  <c r="X49" i="1"/>
  <c r="X48" i="1" s="1"/>
  <c r="X47" i="1" s="1"/>
  <c r="Y49" i="1"/>
  <c r="Y48" i="1" s="1"/>
  <c r="Y47" i="1" s="1"/>
  <c r="G49" i="1"/>
  <c r="G48" i="1" s="1"/>
  <c r="G47" i="1" s="1"/>
  <c r="H74" i="1"/>
  <c r="H73" i="1" s="1"/>
  <c r="I74" i="1"/>
  <c r="I73" i="1" s="1"/>
  <c r="J74" i="1"/>
  <c r="J73" i="1" s="1"/>
  <c r="K74" i="1"/>
  <c r="K73" i="1" s="1"/>
  <c r="L74" i="1"/>
  <c r="L73" i="1" s="1"/>
  <c r="M74" i="1"/>
  <c r="M73" i="1" s="1"/>
  <c r="N74" i="1"/>
  <c r="N73" i="1" s="1"/>
  <c r="O74" i="1"/>
  <c r="O73" i="1" s="1"/>
  <c r="P74" i="1"/>
  <c r="P73" i="1" s="1"/>
  <c r="Q74" i="1"/>
  <c r="Q73" i="1" s="1"/>
  <c r="R74" i="1"/>
  <c r="R73" i="1" s="1"/>
  <c r="S74" i="1"/>
  <c r="S73" i="1" s="1"/>
  <c r="T74" i="1"/>
  <c r="T73" i="1" s="1"/>
  <c r="U74" i="1"/>
  <c r="U73" i="1" s="1"/>
  <c r="V74" i="1"/>
  <c r="V73" i="1" s="1"/>
  <c r="W74" i="1"/>
  <c r="W73" i="1" s="1"/>
  <c r="X74" i="1"/>
  <c r="X73" i="1" s="1"/>
  <c r="Y74" i="1"/>
  <c r="Y73" i="1" s="1"/>
  <c r="G74" i="1"/>
  <c r="H84" i="1"/>
  <c r="H83" i="1" s="1"/>
  <c r="I84" i="1"/>
  <c r="I83" i="1" s="1"/>
  <c r="J84" i="1"/>
  <c r="J83" i="1" s="1"/>
  <c r="K84" i="1"/>
  <c r="K83" i="1" s="1"/>
  <c r="L84" i="1"/>
  <c r="L83" i="1" s="1"/>
  <c r="M84" i="1"/>
  <c r="M83" i="1" s="1"/>
  <c r="N84" i="1"/>
  <c r="N83" i="1" s="1"/>
  <c r="O84" i="1"/>
  <c r="O83" i="1" s="1"/>
  <c r="P84" i="1"/>
  <c r="P83" i="1" s="1"/>
  <c r="Q84" i="1"/>
  <c r="Q83" i="1" s="1"/>
  <c r="R84" i="1"/>
  <c r="R83" i="1" s="1"/>
  <c r="S84" i="1"/>
  <c r="S83" i="1" s="1"/>
  <c r="T84" i="1"/>
  <c r="T83" i="1" s="1"/>
  <c r="U84" i="1"/>
  <c r="U83" i="1" s="1"/>
  <c r="V84" i="1"/>
  <c r="V83" i="1" s="1"/>
  <c r="W84" i="1"/>
  <c r="W83" i="1" s="1"/>
  <c r="X84" i="1"/>
  <c r="X83" i="1" s="1"/>
  <c r="Y84" i="1"/>
  <c r="Y83" i="1" s="1"/>
  <c r="G84" i="1"/>
  <c r="G83" i="1" s="1"/>
  <c r="Y282" i="1"/>
  <c r="G282" i="1"/>
  <c r="Y484" i="1"/>
  <c r="Y483" i="1" s="1"/>
  <c r="Y482" i="1" s="1"/>
  <c r="G484" i="1"/>
  <c r="G483" i="1" s="1"/>
  <c r="G482" i="1" s="1"/>
  <c r="G805" i="1"/>
  <c r="G804" i="1" s="1"/>
  <c r="G803" i="1" s="1"/>
  <c r="G637" i="1"/>
  <c r="Y637" i="1"/>
  <c r="Y617" i="1"/>
  <c r="G617" i="1"/>
  <c r="G725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76" i="1"/>
  <c r="Y275" i="1" s="1"/>
  <c r="Y274" i="1" s="1"/>
  <c r="Y728" i="1"/>
  <c r="Y727" i="1" s="1"/>
  <c r="Y724" i="1" s="1"/>
  <c r="Y725" i="1"/>
  <c r="G728" i="1"/>
  <c r="G727" i="1" s="1"/>
  <c r="G724" i="1" s="1"/>
  <c r="Y81" i="1"/>
  <c r="H102" i="1"/>
  <c r="H101" i="1" s="1"/>
  <c r="H100" i="1" s="1"/>
  <c r="H93" i="1" s="1"/>
  <c r="H92" i="1" s="1"/>
  <c r="I102" i="1"/>
  <c r="I101" i="1" s="1"/>
  <c r="I100" i="1" s="1"/>
  <c r="I93" i="1" s="1"/>
  <c r="I92" i="1" s="1"/>
  <c r="I91" i="1" s="1"/>
  <c r="J102" i="1"/>
  <c r="J101" i="1" s="1"/>
  <c r="J100" i="1" s="1"/>
  <c r="J93" i="1" s="1"/>
  <c r="J92" i="1" s="1"/>
  <c r="J91" i="1" s="1"/>
  <c r="K102" i="1"/>
  <c r="K101" i="1" s="1"/>
  <c r="K100" i="1" s="1"/>
  <c r="K93" i="1" s="1"/>
  <c r="K92" i="1" s="1"/>
  <c r="L102" i="1"/>
  <c r="L101" i="1" s="1"/>
  <c r="L100" i="1" s="1"/>
  <c r="L93" i="1" s="1"/>
  <c r="L92" i="1" s="1"/>
  <c r="L91" i="1" s="1"/>
  <c r="M102" i="1"/>
  <c r="M101" i="1" s="1"/>
  <c r="M100" i="1" s="1"/>
  <c r="M93" i="1" s="1"/>
  <c r="M92" i="1" s="1"/>
  <c r="N102" i="1"/>
  <c r="N101" i="1" s="1"/>
  <c r="N100" i="1" s="1"/>
  <c r="N93" i="1" s="1"/>
  <c r="N92" i="1" s="1"/>
  <c r="O102" i="1"/>
  <c r="O101" i="1" s="1"/>
  <c r="O100" i="1" s="1"/>
  <c r="O93" i="1" s="1"/>
  <c r="O92" i="1" s="1"/>
  <c r="O91" i="1" s="1"/>
  <c r="P102" i="1"/>
  <c r="P101" i="1" s="1"/>
  <c r="P100" i="1" s="1"/>
  <c r="P93" i="1" s="1"/>
  <c r="P92" i="1" s="1"/>
  <c r="P91" i="1" s="1"/>
  <c r="Q102" i="1"/>
  <c r="Q101" i="1" s="1"/>
  <c r="Q100" i="1" s="1"/>
  <c r="Q93" i="1" s="1"/>
  <c r="Q92" i="1" s="1"/>
  <c r="R102" i="1"/>
  <c r="R101" i="1" s="1"/>
  <c r="R100" i="1" s="1"/>
  <c r="R93" i="1" s="1"/>
  <c r="R92" i="1" s="1"/>
  <c r="R91" i="1" s="1"/>
  <c r="S102" i="1"/>
  <c r="S101" i="1" s="1"/>
  <c r="S100" i="1" s="1"/>
  <c r="S93" i="1" s="1"/>
  <c r="S92" i="1" s="1"/>
  <c r="T102" i="1"/>
  <c r="T101" i="1" s="1"/>
  <c r="T100" i="1" s="1"/>
  <c r="T93" i="1" s="1"/>
  <c r="T92" i="1" s="1"/>
  <c r="T91" i="1" s="1"/>
  <c r="U102" i="1"/>
  <c r="U101" i="1" s="1"/>
  <c r="U100" i="1" s="1"/>
  <c r="U93" i="1" s="1"/>
  <c r="U92" i="1" s="1"/>
  <c r="V102" i="1"/>
  <c r="V101" i="1" s="1"/>
  <c r="V100" i="1" s="1"/>
  <c r="V93" i="1" s="1"/>
  <c r="V92" i="1" s="1"/>
  <c r="W102" i="1"/>
  <c r="W101" i="1" s="1"/>
  <c r="W100" i="1" s="1"/>
  <c r="W93" i="1" s="1"/>
  <c r="W92" i="1" s="1"/>
  <c r="X102" i="1"/>
  <c r="X101" i="1" s="1"/>
  <c r="X100" i="1" s="1"/>
  <c r="X93" i="1" s="1"/>
  <c r="X92" i="1" s="1"/>
  <c r="Y102" i="1"/>
  <c r="Y101" i="1" s="1"/>
  <c r="Y100" i="1" s="1"/>
  <c r="G102" i="1"/>
  <c r="G101" i="1" s="1"/>
  <c r="G100" i="1" s="1"/>
  <c r="Y71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413" i="1"/>
  <c r="Y410" i="1" s="1"/>
  <c r="Y409" i="1" s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G410" i="1" s="1"/>
  <c r="G409" i="1" s="1"/>
  <c r="R411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H784" i="1"/>
  <c r="H783" i="1" s="1"/>
  <c r="I784" i="1"/>
  <c r="I783" i="1" s="1"/>
  <c r="J784" i="1"/>
  <c r="J783" i="1" s="1"/>
  <c r="K784" i="1"/>
  <c r="K783" i="1" s="1"/>
  <c r="L784" i="1"/>
  <c r="L783" i="1" s="1"/>
  <c r="M784" i="1"/>
  <c r="M783" i="1" s="1"/>
  <c r="N784" i="1"/>
  <c r="N783" i="1" s="1"/>
  <c r="O784" i="1"/>
  <c r="O783" i="1" s="1"/>
  <c r="P784" i="1"/>
  <c r="P783" i="1" s="1"/>
  <c r="Q784" i="1"/>
  <c r="Q783" i="1" s="1"/>
  <c r="R784" i="1"/>
  <c r="R783" i="1" s="1"/>
  <c r="S784" i="1"/>
  <c r="S783" i="1" s="1"/>
  <c r="T784" i="1"/>
  <c r="T783" i="1" s="1"/>
  <c r="U784" i="1"/>
  <c r="U783" i="1" s="1"/>
  <c r="V784" i="1"/>
  <c r="V783" i="1" s="1"/>
  <c r="W784" i="1"/>
  <c r="W783" i="1" s="1"/>
  <c r="X784" i="1"/>
  <c r="X783" i="1" s="1"/>
  <c r="Y787" i="1"/>
  <c r="G787" i="1"/>
  <c r="Y498" i="1"/>
  <c r="Y500" i="1"/>
  <c r="G500" i="1"/>
  <c r="G498" i="1"/>
  <c r="H138" i="1"/>
  <c r="H132" i="1" s="1"/>
  <c r="I138" i="1"/>
  <c r="I132" i="1" s="1"/>
  <c r="J138" i="1"/>
  <c r="J132" i="1"/>
  <c r="K138" i="1"/>
  <c r="K132" i="1" s="1"/>
  <c r="L138" i="1"/>
  <c r="L132" i="1" s="1"/>
  <c r="M138" i="1"/>
  <c r="M132" i="1" s="1"/>
  <c r="N138" i="1"/>
  <c r="N132" i="1"/>
  <c r="O138" i="1"/>
  <c r="O132" i="1" s="1"/>
  <c r="P138" i="1"/>
  <c r="P132" i="1" s="1"/>
  <c r="Q138" i="1"/>
  <c r="Q132" i="1" s="1"/>
  <c r="R138" i="1"/>
  <c r="R132" i="1" s="1"/>
  <c r="S138" i="1"/>
  <c r="S132" i="1" s="1"/>
  <c r="T138" i="1"/>
  <c r="T132" i="1" s="1"/>
  <c r="U138" i="1"/>
  <c r="U132" i="1" s="1"/>
  <c r="V138" i="1"/>
  <c r="V132" i="1" s="1"/>
  <c r="W138" i="1"/>
  <c r="W132" i="1" s="1"/>
  <c r="X138" i="1"/>
  <c r="X132" i="1" s="1"/>
  <c r="Y144" i="1"/>
  <c r="G144" i="1"/>
  <c r="Y142" i="1"/>
  <c r="G142" i="1"/>
  <c r="Y35" i="1"/>
  <c r="G35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G33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G79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U78" i="1" s="1"/>
  <c r="V81" i="1"/>
  <c r="W81" i="1"/>
  <c r="X81" i="1"/>
  <c r="G81" i="1"/>
  <c r="Y438" i="1"/>
  <c r="Y431" i="1" s="1"/>
  <c r="H405" i="1"/>
  <c r="I405" i="1"/>
  <c r="J405" i="1"/>
  <c r="K405" i="1"/>
  <c r="L405" i="1"/>
  <c r="M405" i="1"/>
  <c r="M402" i="1" s="1"/>
  <c r="N405" i="1"/>
  <c r="O405" i="1"/>
  <c r="P405" i="1"/>
  <c r="Q405" i="1"/>
  <c r="R405" i="1"/>
  <c r="S405" i="1"/>
  <c r="T405" i="1"/>
  <c r="U405" i="1"/>
  <c r="V405" i="1"/>
  <c r="W405" i="1"/>
  <c r="X405" i="1"/>
  <c r="Y405" i="1"/>
  <c r="H407" i="1"/>
  <c r="I407" i="1"/>
  <c r="J407" i="1"/>
  <c r="K407" i="1"/>
  <c r="K402" i="1" s="1"/>
  <c r="L407" i="1"/>
  <c r="M407" i="1"/>
  <c r="N407" i="1"/>
  <c r="O407" i="1"/>
  <c r="P407" i="1"/>
  <c r="Q407" i="1"/>
  <c r="R407" i="1"/>
  <c r="S407" i="1"/>
  <c r="S402" i="1" s="1"/>
  <c r="T407" i="1"/>
  <c r="U407" i="1"/>
  <c r="V407" i="1"/>
  <c r="W407" i="1"/>
  <c r="X407" i="1"/>
  <c r="Y407" i="1"/>
  <c r="G407" i="1"/>
  <c r="G405" i="1"/>
  <c r="Y491" i="1"/>
  <c r="G491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Y233" i="1" s="1"/>
  <c r="Y232" i="1" s="1"/>
  <c r="G234" i="1"/>
  <c r="G233" i="1" s="1"/>
  <c r="G232" i="1" s="1"/>
  <c r="Y544" i="1"/>
  <c r="Y543" i="1" s="1"/>
  <c r="Y542" i="1" s="1"/>
  <c r="G544" i="1"/>
  <c r="G543" i="1" s="1"/>
  <c r="G542" i="1" s="1"/>
  <c r="H31" i="1"/>
  <c r="H25" i="1" s="1"/>
  <c r="I31" i="1"/>
  <c r="I25" i="1" s="1"/>
  <c r="J31" i="1"/>
  <c r="J25" i="1" s="1"/>
  <c r="K31" i="1"/>
  <c r="K25" i="1" s="1"/>
  <c r="L31" i="1"/>
  <c r="L25" i="1" s="1"/>
  <c r="M31" i="1"/>
  <c r="M25" i="1" s="1"/>
  <c r="N31" i="1"/>
  <c r="N25" i="1" s="1"/>
  <c r="O31" i="1"/>
  <c r="O25" i="1" s="1"/>
  <c r="P31" i="1"/>
  <c r="P25" i="1" s="1"/>
  <c r="Q31" i="1"/>
  <c r="Q25" i="1" s="1"/>
  <c r="R31" i="1"/>
  <c r="R25" i="1" s="1"/>
  <c r="S31" i="1"/>
  <c r="S25" i="1" s="1"/>
  <c r="T31" i="1"/>
  <c r="T25" i="1" s="1"/>
  <c r="U31" i="1"/>
  <c r="U25" i="1" s="1"/>
  <c r="V31" i="1"/>
  <c r="V25" i="1" s="1"/>
  <c r="W31" i="1"/>
  <c r="W25" i="1" s="1"/>
  <c r="X31" i="1"/>
  <c r="X25" i="1" s="1"/>
  <c r="G284" i="1"/>
  <c r="Y284" i="1"/>
  <c r="Y571" i="1"/>
  <c r="Y570" i="1" s="1"/>
  <c r="Y569" i="1" s="1"/>
  <c r="G571" i="1"/>
  <c r="G570" i="1" s="1"/>
  <c r="G569" i="1" s="1"/>
  <c r="Y526" i="1"/>
  <c r="Y525" i="1" s="1"/>
  <c r="G526" i="1"/>
  <c r="G525" i="1" s="1"/>
  <c r="G524" i="1" s="1"/>
  <c r="H37" i="1"/>
  <c r="H35" i="1"/>
  <c r="I37" i="1"/>
  <c r="I35" i="1"/>
  <c r="J37" i="1"/>
  <c r="J35" i="1"/>
  <c r="K37" i="1"/>
  <c r="K35" i="1"/>
  <c r="L37" i="1"/>
  <c r="L35" i="1"/>
  <c r="M37" i="1"/>
  <c r="M35" i="1"/>
  <c r="N37" i="1"/>
  <c r="N35" i="1"/>
  <c r="O37" i="1"/>
  <c r="O35" i="1"/>
  <c r="P37" i="1"/>
  <c r="P35" i="1"/>
  <c r="Q37" i="1"/>
  <c r="Q35" i="1"/>
  <c r="R37" i="1"/>
  <c r="R35" i="1"/>
  <c r="S37" i="1"/>
  <c r="S35" i="1"/>
  <c r="T37" i="1"/>
  <c r="T35" i="1"/>
  <c r="U37" i="1"/>
  <c r="U35" i="1"/>
  <c r="V37" i="1"/>
  <c r="V35" i="1"/>
  <c r="W37" i="1"/>
  <c r="W35" i="1"/>
  <c r="X37" i="1"/>
  <c r="X35" i="1"/>
  <c r="Y37" i="1"/>
  <c r="G37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G478" i="1"/>
  <c r="Y87" i="1"/>
  <c r="G87" i="1"/>
  <c r="Y98" i="1"/>
  <c r="H836" i="1"/>
  <c r="H835" i="1" s="1"/>
  <c r="I836" i="1"/>
  <c r="I835" i="1" s="1"/>
  <c r="J836" i="1"/>
  <c r="J835" i="1" s="1"/>
  <c r="K836" i="1"/>
  <c r="K835" i="1" s="1"/>
  <c r="L836" i="1"/>
  <c r="L835" i="1" s="1"/>
  <c r="M836" i="1"/>
  <c r="M835" i="1" s="1"/>
  <c r="N836" i="1"/>
  <c r="N835" i="1" s="1"/>
  <c r="O836" i="1"/>
  <c r="O835" i="1" s="1"/>
  <c r="P836" i="1"/>
  <c r="P835" i="1" s="1"/>
  <c r="Q836" i="1"/>
  <c r="Q835" i="1" s="1"/>
  <c r="R836" i="1"/>
  <c r="R835" i="1" s="1"/>
  <c r="S836" i="1"/>
  <c r="S835" i="1" s="1"/>
  <c r="T836" i="1"/>
  <c r="T835" i="1" s="1"/>
  <c r="U836" i="1"/>
  <c r="U835" i="1" s="1"/>
  <c r="V836" i="1"/>
  <c r="V835" i="1" s="1"/>
  <c r="W836" i="1"/>
  <c r="W835" i="1" s="1"/>
  <c r="X836" i="1"/>
  <c r="X835" i="1" s="1"/>
  <c r="Y256" i="1"/>
  <c r="Y255" i="1" s="1"/>
  <c r="Y254" i="1" s="1"/>
  <c r="G256" i="1"/>
  <c r="G255" i="1" s="1"/>
  <c r="G254" i="1" s="1"/>
  <c r="Y842" i="1"/>
  <c r="Y840" i="1"/>
  <c r="Y809" i="1"/>
  <c r="Y808" i="1" s="1"/>
  <c r="Y807" i="1" s="1"/>
  <c r="Y792" i="1"/>
  <c r="Y790" i="1" s="1"/>
  <c r="Y753" i="1"/>
  <c r="Y752" i="1" s="1"/>
  <c r="Y746" i="1"/>
  <c r="Y745" i="1" s="1"/>
  <c r="Y744" i="1" s="1"/>
  <c r="Y742" i="1"/>
  <c r="Y741" i="1" s="1"/>
  <c r="Y740" i="1" s="1"/>
  <c r="Y738" i="1"/>
  <c r="Y737" i="1" s="1"/>
  <c r="Y736" i="1" s="1"/>
  <c r="Y713" i="1"/>
  <c r="Y712" i="1" s="1"/>
  <c r="Y711" i="1" s="1"/>
  <c r="Y709" i="1"/>
  <c r="Y708" i="1" s="1"/>
  <c r="Y707" i="1" s="1"/>
  <c r="Y697" i="1"/>
  <c r="Y695" i="1"/>
  <c r="Y693" i="1"/>
  <c r="Y686" i="1"/>
  <c r="Y684" i="1"/>
  <c r="Y669" i="1"/>
  <c r="Y668" i="1" s="1"/>
  <c r="Y666" i="1"/>
  <c r="Y664" i="1"/>
  <c r="Y663" i="1" s="1"/>
  <c r="Y662" i="1" s="1"/>
  <c r="Y656" i="1"/>
  <c r="Y655" i="1" s="1"/>
  <c r="Y654" i="1" s="1"/>
  <c r="Y639" i="1"/>
  <c r="Y619" i="1"/>
  <c r="Y590" i="1"/>
  <c r="Y589" i="1" s="1"/>
  <c r="Y588" i="1" s="1"/>
  <c r="Y586" i="1"/>
  <c r="Y585" i="1" s="1"/>
  <c r="Y584" i="1" s="1"/>
  <c r="Y567" i="1"/>
  <c r="Y566" i="1" s="1"/>
  <c r="Y565" i="1" s="1"/>
  <c r="Y582" i="1"/>
  <c r="Y581" i="1" s="1"/>
  <c r="Y580" i="1" s="1"/>
  <c r="Y559" i="1"/>
  <c r="Y558" i="1" s="1"/>
  <c r="Y557" i="1" s="1"/>
  <c r="Y555" i="1"/>
  <c r="Y554" i="1" s="1"/>
  <c r="Y553" i="1" s="1"/>
  <c r="Y533" i="1"/>
  <c r="Y532" i="1" s="1"/>
  <c r="Y531" i="1" s="1"/>
  <c r="Y563" i="1"/>
  <c r="Y562" i="1" s="1"/>
  <c r="Y561" i="1" s="1"/>
  <c r="Y522" i="1"/>
  <c r="Y521" i="1" s="1"/>
  <c r="Y520" i="1" s="1"/>
  <c r="Y495" i="1"/>
  <c r="Y494" i="1" s="1"/>
  <c r="Y489" i="1"/>
  <c r="Y480" i="1"/>
  <c r="Y478" i="1"/>
  <c r="Y459" i="1"/>
  <c r="Y458" i="1" s="1"/>
  <c r="Y457" i="1" s="1"/>
  <c r="Y455" i="1"/>
  <c r="Y452" i="1" s="1"/>
  <c r="Y451" i="1" s="1"/>
  <c r="Y449" i="1"/>
  <c r="Y447" i="1"/>
  <c r="Y434" i="1"/>
  <c r="Y433" i="1" s="1"/>
  <c r="Y403" i="1"/>
  <c r="Y346" i="1"/>
  <c r="Y345" i="1" s="1"/>
  <c r="Y344" i="1" s="1"/>
  <c r="Y342" i="1"/>
  <c r="Y341" i="1" s="1"/>
  <c r="Y340" i="1" s="1"/>
  <c r="Y338" i="1"/>
  <c r="Y337" i="1" s="1"/>
  <c r="Y336" i="1" s="1"/>
  <c r="Y314" i="1"/>
  <c r="Y313" i="1" s="1"/>
  <c r="Y312" i="1" s="1"/>
  <c r="Y318" i="1"/>
  <c r="Y317" i="1"/>
  <c r="Y316" i="1" s="1"/>
  <c r="Y308" i="1"/>
  <c r="Y307" i="1" s="1"/>
  <c r="Y306" i="1" s="1"/>
  <c r="Y304" i="1"/>
  <c r="Y303" i="1" s="1"/>
  <c r="Y302" i="1" s="1"/>
  <c r="Y300" i="1"/>
  <c r="Y299" i="1" s="1"/>
  <c r="Y298" i="1" s="1"/>
  <c r="Y297" i="1" s="1"/>
  <c r="Y286" i="1"/>
  <c r="Y266" i="1"/>
  <c r="Y252" i="1"/>
  <c r="Y251" i="1" s="1"/>
  <c r="Y250" i="1" s="1"/>
  <c r="Y238" i="1"/>
  <c r="Y237" i="1" s="1"/>
  <c r="Y236" i="1" s="1"/>
  <c r="Y207" i="1"/>
  <c r="Y206" i="1" s="1"/>
  <c r="Y205" i="1" s="1"/>
  <c r="Y204" i="1" s="1"/>
  <c r="Y200" i="1"/>
  <c r="Y199" i="1" s="1"/>
  <c r="Y198" i="1"/>
  <c r="Y197" i="1"/>
  <c r="Y155" i="1"/>
  <c r="Y153" i="1"/>
  <c r="Y136" i="1"/>
  <c r="Y135" i="1" s="1"/>
  <c r="Y134" i="1" s="1"/>
  <c r="Y133" i="1" s="1"/>
  <c r="Y128" i="1"/>
  <c r="Y127" i="1" s="1"/>
  <c r="Y126" i="1" s="1"/>
  <c r="Y125" i="1" s="1"/>
  <c r="Y124" i="1" s="1"/>
  <c r="Y123" i="1" s="1"/>
  <c r="Y121" i="1"/>
  <c r="Y120" i="1" s="1"/>
  <c r="Y118" i="1" s="1"/>
  <c r="Y117" i="1" s="1"/>
  <c r="Y116" i="1" s="1"/>
  <c r="Y106" i="1"/>
  <c r="Y105" i="1" s="1"/>
  <c r="Y104" i="1" s="1"/>
  <c r="Y96" i="1"/>
  <c r="Y89" i="1"/>
  <c r="Y70" i="1"/>
  <c r="Y69" i="1" s="1"/>
  <c r="Y68" i="1" s="1"/>
  <c r="Y67" i="1" s="1"/>
  <c r="Y64" i="1"/>
  <c r="Y63" i="1" s="1"/>
  <c r="Y62" i="1" s="1"/>
  <c r="Y61" i="1" s="1"/>
  <c r="Y45" i="1"/>
  <c r="Y44" i="1" s="1"/>
  <c r="Y42" i="1"/>
  <c r="Y40" i="1"/>
  <c r="Y29" i="1"/>
  <c r="Y28" i="1" s="1"/>
  <c r="Y27" i="1" s="1"/>
  <c r="Y26" i="1" s="1"/>
  <c r="Y23" i="1"/>
  <c r="Y22" i="1" s="1"/>
  <c r="Y21" i="1" s="1"/>
  <c r="Y20" i="1" s="1"/>
  <c r="G489" i="1"/>
  <c r="G480" i="1"/>
  <c r="G121" i="1"/>
  <c r="G120" i="1" s="1"/>
  <c r="G118" i="1" s="1"/>
  <c r="G117" i="1" s="1"/>
  <c r="G116" i="1" s="1"/>
  <c r="G459" i="1"/>
  <c r="G458" i="1" s="1"/>
  <c r="G457" i="1" s="1"/>
  <c r="G455" i="1"/>
  <c r="G452" i="1" s="1"/>
  <c r="G451" i="1" s="1"/>
  <c r="G449" i="1"/>
  <c r="G447" i="1"/>
  <c r="G434" i="1"/>
  <c r="G433" i="1" s="1"/>
  <c r="G432" i="1" s="1"/>
  <c r="G403" i="1"/>
  <c r="G346" i="1"/>
  <c r="G345" i="1" s="1"/>
  <c r="G344" i="1" s="1"/>
  <c r="G342" i="1"/>
  <c r="G341" i="1" s="1"/>
  <c r="G340" i="1" s="1"/>
  <c r="G338" i="1"/>
  <c r="G337" i="1" s="1"/>
  <c r="G336" i="1" s="1"/>
  <c r="G314" i="1"/>
  <c r="G313" i="1" s="1"/>
  <c r="G312" i="1" s="1"/>
  <c r="G318" i="1"/>
  <c r="G317" i="1"/>
  <c r="G316" i="1" s="1"/>
  <c r="G304" i="1"/>
  <c r="G303" i="1" s="1"/>
  <c r="G302" i="1" s="1"/>
  <c r="G300" i="1"/>
  <c r="G299" i="1" s="1"/>
  <c r="G298" i="1" s="1"/>
  <c r="G297" i="1" s="1"/>
  <c r="G286" i="1"/>
  <c r="G252" i="1"/>
  <c r="G251" i="1" s="1"/>
  <c r="G250" i="1" s="1"/>
  <c r="G238" i="1"/>
  <c r="G237" i="1"/>
  <c r="G236" i="1" s="1"/>
  <c r="G207" i="1"/>
  <c r="G206" i="1" s="1"/>
  <c r="G205" i="1" s="1"/>
  <c r="G204" i="1" s="1"/>
  <c r="G200" i="1"/>
  <c r="G199" i="1" s="1"/>
  <c r="G198" i="1"/>
  <c r="G96" i="1"/>
  <c r="G95" i="1" s="1"/>
  <c r="G94" i="1" s="1"/>
  <c r="G686" i="1"/>
  <c r="G684" i="1"/>
  <c r="G809" i="1"/>
  <c r="G808" i="1" s="1"/>
  <c r="G807" i="1" s="1"/>
  <c r="G89" i="1"/>
  <c r="G70" i="1"/>
  <c r="G69" i="1" s="1"/>
  <c r="G68" i="1" s="1"/>
  <c r="G67" i="1" s="1"/>
  <c r="G45" i="1"/>
  <c r="G44" i="1" s="1"/>
  <c r="G42" i="1"/>
  <c r="G40" i="1"/>
  <c r="G64" i="1"/>
  <c r="G63" i="1" s="1"/>
  <c r="G62" i="1" s="1"/>
  <c r="G61" i="1" s="1"/>
  <c r="G23" i="1"/>
  <c r="G22" i="1" s="1"/>
  <c r="G21" i="1" s="1"/>
  <c r="G20" i="1" s="1"/>
  <c r="G29" i="1"/>
  <c r="G28" i="1" s="1"/>
  <c r="G27" i="1" s="1"/>
  <c r="G26" i="1" s="1"/>
  <c r="G155" i="1"/>
  <c r="G838" i="1"/>
  <c r="G840" i="1"/>
  <c r="G842" i="1"/>
  <c r="G697" i="1"/>
  <c r="G695" i="1"/>
  <c r="G693" i="1"/>
  <c r="G664" i="1"/>
  <c r="G663" i="1" s="1"/>
  <c r="G662" i="1" s="1"/>
  <c r="G653" i="1" s="1"/>
  <c r="G619" i="1"/>
  <c r="G639" i="1"/>
  <c r="G753" i="1"/>
  <c r="G752" i="1" s="1"/>
  <c r="G590" i="1"/>
  <c r="G589" i="1" s="1"/>
  <c r="G588" i="1" s="1"/>
  <c r="G586" i="1"/>
  <c r="G585" i="1" s="1"/>
  <c r="G584" i="1" s="1"/>
  <c r="G567" i="1"/>
  <c r="G566" i="1" s="1"/>
  <c r="G565" i="1" s="1"/>
  <c r="G582" i="1"/>
  <c r="G581" i="1" s="1"/>
  <c r="G580" i="1" s="1"/>
  <c r="G559" i="1"/>
  <c r="G558" i="1" s="1"/>
  <c r="G557" i="1" s="1"/>
  <c r="G555" i="1"/>
  <c r="G554" i="1" s="1"/>
  <c r="G553" i="1" s="1"/>
  <c r="G738" i="1"/>
  <c r="G737" i="1" s="1"/>
  <c r="G736" i="1" s="1"/>
  <c r="G742" i="1"/>
  <c r="G741" i="1" s="1"/>
  <c r="G740" i="1" s="1"/>
  <c r="G746" i="1"/>
  <c r="G745" i="1" s="1"/>
  <c r="G744" i="1" s="1"/>
  <c r="G719" i="1"/>
  <c r="G533" i="1"/>
  <c r="G532" i="1" s="1"/>
  <c r="G531" i="1" s="1"/>
  <c r="G563" i="1"/>
  <c r="G562" i="1" s="1"/>
  <c r="G561" i="1" s="1"/>
  <c r="G522" i="1"/>
  <c r="G521" i="1" s="1"/>
  <c r="G520" i="1" s="1"/>
  <c r="G713" i="1"/>
  <c r="G712" i="1" s="1"/>
  <c r="G711" i="1" s="1"/>
  <c r="G709" i="1"/>
  <c r="G708" i="1" s="1"/>
  <c r="G707" i="1" s="1"/>
  <c r="G495" i="1"/>
  <c r="G494" i="1" s="1"/>
  <c r="G106" i="1"/>
  <c r="G105" i="1" s="1"/>
  <c r="G104" i="1" s="1"/>
  <c r="G128" i="1"/>
  <c r="G127" i="1" s="1"/>
  <c r="G126" i="1" s="1"/>
  <c r="G125" i="1" s="1"/>
  <c r="G124" i="1" s="1"/>
  <c r="G123" i="1" s="1"/>
  <c r="G136" i="1"/>
  <c r="G135" i="1" s="1"/>
  <c r="G134" i="1" s="1"/>
  <c r="G133" i="1" s="1"/>
  <c r="G669" i="1"/>
  <c r="G668" i="1" s="1"/>
  <c r="G197" i="1"/>
  <c r="G792" i="1"/>
  <c r="G790" i="1" s="1"/>
  <c r="G266" i="1"/>
  <c r="G666" i="1"/>
  <c r="G217" i="1"/>
  <c r="T430" i="1"/>
  <c r="M430" i="1"/>
  <c r="Y535" i="1"/>
  <c r="K430" i="1"/>
  <c r="U430" i="1"/>
  <c r="I430" i="1"/>
  <c r="J402" i="1"/>
  <c r="R430" i="1" l="1"/>
  <c r="J430" i="1"/>
  <c r="G751" i="1"/>
  <c r="G750" i="1" s="1"/>
  <c r="G749" i="1" s="1"/>
  <c r="G311" i="1"/>
  <c r="G310" i="1" s="1"/>
  <c r="Y683" i="1"/>
  <c r="Y682" i="1" s="1"/>
  <c r="J795" i="1"/>
  <c r="U91" i="1"/>
  <c r="M91" i="1"/>
  <c r="K825" i="1"/>
  <c r="K824" i="1" s="1"/>
  <c r="U551" i="1"/>
  <c r="M551" i="1"/>
  <c r="W518" i="1"/>
  <c r="R795" i="1"/>
  <c r="R789" i="1" s="1"/>
  <c r="X430" i="1"/>
  <c r="G78" i="1"/>
  <c r="L518" i="1"/>
  <c r="G716" i="1"/>
  <c r="G715" i="1" s="1"/>
  <c r="Y716" i="1"/>
  <c r="Y715" i="1" s="1"/>
  <c r="G86" i="1"/>
  <c r="Y150" i="1"/>
  <c r="X78" i="1"/>
  <c r="X72" i="1" s="1"/>
  <c r="L78" i="1"/>
  <c r="L72" i="1" s="1"/>
  <c r="Y78" i="1"/>
  <c r="S91" i="1"/>
  <c r="N91" i="1"/>
  <c r="I705" i="1"/>
  <c r="P795" i="1"/>
  <c r="U795" i="1"/>
  <c r="Y616" i="1"/>
  <c r="Y615" i="1" s="1"/>
  <c r="Y614" i="1" s="1"/>
  <c r="Q91" i="1"/>
  <c r="Y141" i="1"/>
  <c r="Y140" i="1" s="1"/>
  <c r="Y139" i="1" s="1"/>
  <c r="Y138" i="1" s="1"/>
  <c r="G150" i="1"/>
  <c r="G149" i="1" s="1"/>
  <c r="G73" i="1"/>
  <c r="T795" i="1"/>
  <c r="I825" i="1"/>
  <c r="I824" i="1" s="1"/>
  <c r="G32" i="1"/>
  <c r="G31" i="1" s="1"/>
  <c r="X91" i="1"/>
  <c r="P402" i="1"/>
  <c r="R78" i="1"/>
  <c r="R72" i="1" s="1"/>
  <c r="Y32" i="1"/>
  <c r="Y31" i="1" s="1"/>
  <c r="H614" i="1"/>
  <c r="N518" i="1"/>
  <c r="M518" i="1"/>
  <c r="M517" i="1" s="1"/>
  <c r="N705" i="1"/>
  <c r="Y331" i="1"/>
  <c r="Y330" i="1" s="1"/>
  <c r="Y446" i="1"/>
  <c r="Y445" i="1" s="1"/>
  <c r="Y444" i="1" s="1"/>
  <c r="Y430" i="1" s="1"/>
  <c r="Y429" i="1" s="1"/>
  <c r="Y636" i="1"/>
  <c r="Y635" i="1" s="1"/>
  <c r="Y634" i="1" s="1"/>
  <c r="T78" i="1"/>
  <c r="T72" i="1" s="1"/>
  <c r="N78" i="1"/>
  <c r="H78" i="1"/>
  <c r="H72" i="1" s="1"/>
  <c r="H91" i="1"/>
  <c r="Q78" i="1"/>
  <c r="K78" i="1"/>
  <c r="K72" i="1" s="1"/>
  <c r="O614" i="1"/>
  <c r="J78" i="1"/>
  <c r="J72" i="1" s="1"/>
  <c r="W91" i="1"/>
  <c r="W78" i="1"/>
  <c r="W72" i="1" s="1"/>
  <c r="M825" i="1"/>
  <c r="M824" i="1" s="1"/>
  <c r="S795" i="1"/>
  <c r="U705" i="1"/>
  <c r="L705" i="1"/>
  <c r="X402" i="1"/>
  <c r="R402" i="1"/>
  <c r="W795" i="1"/>
  <c r="W789" i="1" s="1"/>
  <c r="M795" i="1"/>
  <c r="I551" i="1"/>
  <c r="K705" i="1"/>
  <c r="P614" i="1"/>
  <c r="J825" i="1"/>
  <c r="J824" i="1" s="1"/>
  <c r="T402" i="1"/>
  <c r="G446" i="1"/>
  <c r="G445" i="1" s="1"/>
  <c r="G444" i="1" s="1"/>
  <c r="G488" i="1"/>
  <c r="G487" i="1" s="1"/>
  <c r="G486" i="1" s="1"/>
  <c r="I402" i="1"/>
  <c r="V78" i="1"/>
  <c r="V72" i="1" s="1"/>
  <c r="Y722" i="1"/>
  <c r="Y721" i="1" s="1"/>
  <c r="I614" i="1"/>
  <c r="W705" i="1"/>
  <c r="G784" i="1"/>
  <c r="G783" i="1" s="1"/>
  <c r="G782" i="1" s="1"/>
  <c r="U518" i="1"/>
  <c r="U517" i="1" s="1"/>
  <c r="K518" i="1"/>
  <c r="Y784" i="1"/>
  <c r="Y783" i="1" s="1"/>
  <c r="Y782" i="1" s="1"/>
  <c r="T518" i="1"/>
  <c r="O518" i="1"/>
  <c r="O705" i="1"/>
  <c r="I518" i="1"/>
  <c r="G552" i="1"/>
  <c r="G551" i="1" s="1"/>
  <c r="H402" i="1"/>
  <c r="Q402" i="1"/>
  <c r="S78" i="1"/>
  <c r="S72" i="1" s="1"/>
  <c r="Y837" i="1"/>
  <c r="Y836" i="1" s="1"/>
  <c r="Y835" i="1" s="1"/>
  <c r="Y834" i="1" s="1"/>
  <c r="H705" i="1"/>
  <c r="G463" i="1"/>
  <c r="G462" i="1" s="1"/>
  <c r="G461" i="1" s="1"/>
  <c r="V518" i="1"/>
  <c r="Q518" i="1"/>
  <c r="Q517" i="1" s="1"/>
  <c r="S518" i="1"/>
  <c r="P518" i="1"/>
  <c r="J518" i="1"/>
  <c r="P551" i="1"/>
  <c r="T331" i="1"/>
  <c r="T330" i="1" s="1"/>
  <c r="N331" i="1"/>
  <c r="N330" i="1" s="1"/>
  <c r="H331" i="1"/>
  <c r="H330" i="1" s="1"/>
  <c r="M614" i="1"/>
  <c r="S331" i="1"/>
  <c r="S330" i="1" s="1"/>
  <c r="M331" i="1"/>
  <c r="M330" i="1" s="1"/>
  <c r="U402" i="1"/>
  <c r="S825" i="1"/>
  <c r="S824" i="1" s="1"/>
  <c r="T551" i="1"/>
  <c r="X331" i="1"/>
  <c r="X330" i="1" s="1"/>
  <c r="R331" i="1"/>
  <c r="R330" i="1" s="1"/>
  <c r="L331" i="1"/>
  <c r="L330" i="1" s="1"/>
  <c r="W331" i="1"/>
  <c r="W330" i="1" s="1"/>
  <c r="Q331" i="1"/>
  <c r="Q330" i="1" s="1"/>
  <c r="K331" i="1"/>
  <c r="K330" i="1" s="1"/>
  <c r="Y95" i="1"/>
  <c r="Y94" i="1" s="1"/>
  <c r="Y93" i="1" s="1"/>
  <c r="Y92" i="1" s="1"/>
  <c r="Y91" i="1" s="1"/>
  <c r="O78" i="1"/>
  <c r="O72" i="1" s="1"/>
  <c r="O795" i="1"/>
  <c r="O789" i="1" s="1"/>
  <c r="V614" i="1"/>
  <c r="X705" i="1"/>
  <c r="W430" i="1"/>
  <c r="V331" i="1"/>
  <c r="V330" i="1" s="1"/>
  <c r="P331" i="1"/>
  <c r="P330" i="1" s="1"/>
  <c r="J331" i="1"/>
  <c r="J330" i="1" s="1"/>
  <c r="P78" i="1"/>
  <c r="P72" i="1" s="1"/>
  <c r="G636" i="1"/>
  <c r="G635" i="1" s="1"/>
  <c r="G634" i="1" s="1"/>
  <c r="Y39" i="1"/>
  <c r="Y25" i="1" s="1"/>
  <c r="M78" i="1"/>
  <c r="M72" i="1" s="1"/>
  <c r="V795" i="1"/>
  <c r="U331" i="1"/>
  <c r="U330" i="1" s="1"/>
  <c r="O331" i="1"/>
  <c r="O330" i="1" s="1"/>
  <c r="I331" i="1"/>
  <c r="I330" i="1" s="1"/>
  <c r="J614" i="1"/>
  <c r="X551" i="1"/>
  <c r="O551" i="1"/>
  <c r="K551" i="1"/>
  <c r="K517" i="1" s="1"/>
  <c r="W614" i="1"/>
  <c r="S551" i="1"/>
  <c r="S517" i="1" s="1"/>
  <c r="Y402" i="1"/>
  <c r="Y401" i="1" s="1"/>
  <c r="Y400" i="1" s="1"/>
  <c r="Y389" i="1" s="1"/>
  <c r="G212" i="1"/>
  <c r="G211" i="1" s="1"/>
  <c r="G210" i="1" s="1"/>
  <c r="G209" i="1" s="1"/>
  <c r="H212" i="1"/>
  <c r="H211" i="1" s="1"/>
  <c r="H210" i="1" s="1"/>
  <c r="H209" i="1" s="1"/>
  <c r="H196" i="1" s="1"/>
  <c r="H162" i="1" s="1"/>
  <c r="Y437" i="1"/>
  <c r="Y775" i="1"/>
  <c r="G777" i="1"/>
  <c r="G776" i="1" s="1"/>
  <c r="G775" i="1"/>
  <c r="Y692" i="1"/>
  <c r="Y691" i="1" s="1"/>
  <c r="G683" i="1"/>
  <c r="G682" i="1" s="1"/>
  <c r="G402" i="1"/>
  <c r="G401" i="1" s="1"/>
  <c r="G400" i="1" s="1"/>
  <c r="G389" i="1" s="1"/>
  <c r="G348" i="1"/>
  <c r="G281" i="1"/>
  <c r="G280" i="1" s="1"/>
  <c r="G279" i="1" s="1"/>
  <c r="G278" i="1" s="1"/>
  <c r="G249" i="1"/>
  <c r="G248" i="1" s="1"/>
  <c r="Y231" i="1"/>
  <c r="Y230" i="1" s="1"/>
  <c r="G497" i="1"/>
  <c r="G493" i="1" s="1"/>
  <c r="U789" i="1"/>
  <c r="Y249" i="1"/>
  <c r="Y248" i="1" s="1"/>
  <c r="L402" i="1"/>
  <c r="V402" i="1"/>
  <c r="N402" i="1"/>
  <c r="N72" i="1"/>
  <c r="I78" i="1"/>
  <c r="I72" i="1" s="1"/>
  <c r="G141" i="1"/>
  <c r="G140" i="1" s="1"/>
  <c r="G139" i="1" s="1"/>
  <c r="G138" i="1" s="1"/>
  <c r="G132" i="1" s="1"/>
  <c r="S614" i="1"/>
  <c r="Y653" i="1"/>
  <c r="Y646" i="1" s="1"/>
  <c r="G231" i="1"/>
  <c r="G230" i="1" s="1"/>
  <c r="U72" i="1"/>
  <c r="G616" i="1"/>
  <c r="G615" i="1" s="1"/>
  <c r="G614" i="1" s="1"/>
  <c r="L795" i="1"/>
  <c r="Y311" i="1"/>
  <c r="Y310" i="1" s="1"/>
  <c r="G477" i="1"/>
  <c r="G476" i="1" s="1"/>
  <c r="G475" i="1" s="1"/>
  <c r="R614" i="1"/>
  <c r="I795" i="1"/>
  <c r="Q72" i="1"/>
  <c r="G39" i="1"/>
  <c r="Y203" i="1"/>
  <c r="Y296" i="1"/>
  <c r="Y477" i="1"/>
  <c r="Y476" i="1" s="1"/>
  <c r="Y475" i="1" s="1"/>
  <c r="W402" i="1"/>
  <c r="O402" i="1"/>
  <c r="Y497" i="1"/>
  <c r="Y493" i="1" s="1"/>
  <c r="Q789" i="1"/>
  <c r="U614" i="1"/>
  <c r="Q614" i="1"/>
  <c r="X795" i="1"/>
  <c r="X789" i="1" s="1"/>
  <c r="H795" i="1"/>
  <c r="V551" i="1"/>
  <c r="R551" i="1"/>
  <c r="N551" i="1"/>
  <c r="J551" i="1"/>
  <c r="L430" i="1"/>
  <c r="N614" i="1"/>
  <c r="R705" i="1"/>
  <c r="K795" i="1"/>
  <c r="K789" i="1" s="1"/>
  <c r="W551" i="1"/>
  <c r="W517" i="1" s="1"/>
  <c r="L551" i="1"/>
  <c r="L517" i="1" s="1"/>
  <c r="Y524" i="1"/>
  <c r="Y519" i="1" s="1"/>
  <c r="Y518" i="1" s="1"/>
  <c r="R518" i="1"/>
  <c r="H551" i="1"/>
  <c r="X614" i="1"/>
  <c r="Y592" i="1"/>
  <c r="Y552" i="1" s="1"/>
  <c r="Y551" i="1" s="1"/>
  <c r="T825" i="1"/>
  <c r="T824" i="1" s="1"/>
  <c r="P825" i="1"/>
  <c r="P824" i="1" s="1"/>
  <c r="K614" i="1"/>
  <c r="T705" i="1"/>
  <c r="X518" i="1"/>
  <c r="H518" i="1"/>
  <c r="V825" i="1"/>
  <c r="V824" i="1" s="1"/>
  <c r="G148" i="1"/>
  <c r="G147" i="1" s="1"/>
  <c r="G146" i="1" s="1"/>
  <c r="Y132" i="1"/>
  <c r="G93" i="1"/>
  <c r="G92" i="1" s="1"/>
  <c r="G91" i="1" s="1"/>
  <c r="Y86" i="1"/>
  <c r="Y796" i="1"/>
  <c r="Y795" i="1" s="1"/>
  <c r="Y789" i="1" s="1"/>
  <c r="G735" i="1"/>
  <c r="G734" i="1" s="1"/>
  <c r="G503" i="1"/>
  <c r="G502" i="1"/>
  <c r="Y488" i="1"/>
  <c r="Y487" i="1" s="1"/>
  <c r="Y486" i="1" s="1"/>
  <c r="Y735" i="1"/>
  <c r="Y734" i="1" s="1"/>
  <c r="V91" i="1"/>
  <c r="G519" i="1"/>
  <c r="G518" i="1" s="1"/>
  <c r="G437" i="1"/>
  <c r="Y281" i="1"/>
  <c r="Y280" i="1" s="1"/>
  <c r="Y279" i="1" s="1"/>
  <c r="Y278" i="1" s="1"/>
  <c r="N795" i="1"/>
  <c r="N789" i="1" s="1"/>
  <c r="Y148" i="1"/>
  <c r="Y147" i="1" s="1"/>
  <c r="Y146" i="1" s="1"/>
  <c r="Y149" i="1"/>
  <c r="G692" i="1"/>
  <c r="G691" i="1" s="1"/>
  <c r="G646" i="1"/>
  <c r="G722" i="1"/>
  <c r="G721" i="1" s="1"/>
  <c r="G706" i="1" s="1"/>
  <c r="G705" i="1" s="1"/>
  <c r="G296" i="1"/>
  <c r="K91" i="1"/>
  <c r="H825" i="1"/>
  <c r="H824" i="1" s="1"/>
  <c r="G837" i="1"/>
  <c r="G836" i="1" s="1"/>
  <c r="G835" i="1" s="1"/>
  <c r="G834" i="1" s="1"/>
  <c r="G796" i="1"/>
  <c r="G795" i="1" s="1"/>
  <c r="G789" i="1" s="1"/>
  <c r="Y751" i="1"/>
  <c r="Y750" i="1" s="1"/>
  <c r="Y749" i="1" s="1"/>
  <c r="L825" i="1"/>
  <c r="L824" i="1" s="1"/>
  <c r="G203" i="1"/>
  <c r="J789" i="1" l="1"/>
  <c r="S789" i="1"/>
  <c r="Y681" i="1"/>
  <c r="Y680" i="1" s="1"/>
  <c r="Y706" i="1"/>
  <c r="Y705" i="1" s="1"/>
  <c r="G748" i="1"/>
  <c r="M789" i="1"/>
  <c r="G72" i="1"/>
  <c r="G66" i="1" s="1"/>
  <c r="P789" i="1"/>
  <c r="Y613" i="1"/>
  <c r="G25" i="1"/>
  <c r="Y72" i="1"/>
  <c r="Y66" i="1" s="1"/>
  <c r="Y19" i="1" s="1"/>
  <c r="Y18" i="1" s="1"/>
  <c r="T789" i="1"/>
  <c r="I789" i="1"/>
  <c r="N517" i="1"/>
  <c r="N509" i="1" s="1"/>
  <c r="I517" i="1"/>
  <c r="W509" i="1"/>
  <c r="Q509" i="1"/>
  <c r="T517" i="1"/>
  <c r="O517" i="1"/>
  <c r="O509" i="1" s="1"/>
  <c r="S509" i="1"/>
  <c r="V517" i="1"/>
  <c r="L789" i="1"/>
  <c r="Y748" i="1"/>
  <c r="V789" i="1"/>
  <c r="X517" i="1"/>
  <c r="X509" i="1" s="1"/>
  <c r="P517" i="1"/>
  <c r="P509" i="1" s="1"/>
  <c r="J517" i="1"/>
  <c r="J509" i="1" s="1"/>
  <c r="K509" i="1"/>
  <c r="M509" i="1"/>
  <c r="G681" i="1"/>
  <c r="G680" i="1" s="1"/>
  <c r="G613" i="1"/>
  <c r="G331" i="1"/>
  <c r="H517" i="1"/>
  <c r="U509" i="1"/>
  <c r="G430" i="1"/>
  <c r="G429" i="1" s="1"/>
  <c r="Y295" i="1"/>
  <c r="Y196" i="1"/>
  <c r="Y162" i="1" s="1"/>
  <c r="G196" i="1"/>
  <c r="G474" i="1"/>
  <c r="G473" i="1" s="1"/>
  <c r="G472" i="1" s="1"/>
  <c r="H789" i="1"/>
  <c r="Y474" i="1"/>
  <c r="Y473" i="1" s="1"/>
  <c r="Y472" i="1" s="1"/>
  <c r="R517" i="1"/>
  <c r="R509" i="1" s="1"/>
  <c r="G704" i="1"/>
  <c r="Y704" i="1"/>
  <c r="L509" i="1"/>
  <c r="Y517" i="1"/>
  <c r="G330" i="1" l="1"/>
  <c r="G295" i="1" s="1"/>
  <c r="G162" i="1" s="1"/>
  <c r="G859" i="1" s="1"/>
  <c r="T509" i="1"/>
  <c r="G19" i="1"/>
  <c r="G18" i="1" s="1"/>
  <c r="I509" i="1"/>
  <c r="V509" i="1"/>
  <c r="H509" i="1"/>
  <c r="G517" i="1"/>
  <c r="G509" i="1" s="1"/>
  <c r="Y509" i="1"/>
  <c r="Y859" i="1" l="1"/>
</calcChain>
</file>

<file path=xl/sharedStrings.xml><?xml version="1.0" encoding="utf-8"?>
<sst xmlns="http://schemas.openxmlformats.org/spreadsheetml/2006/main" count="3516" uniqueCount="591">
  <si>
    <t>01</t>
  </si>
  <si>
    <t>Функционирование  Правительства Российской Федерации, высших исполнительных органов государственной  власти субъекта Российской Федерации, местных администраций</t>
  </si>
  <si>
    <t>04</t>
  </si>
  <si>
    <t>02</t>
  </si>
  <si>
    <t>021</t>
  </si>
  <si>
    <t>Рз</t>
  </si>
  <si>
    <t>Пр</t>
  </si>
  <si>
    <t>ЦСР</t>
  </si>
  <si>
    <t>ВР</t>
  </si>
  <si>
    <t>Наименование  расходов</t>
  </si>
  <si>
    <t>Резервные фонды</t>
  </si>
  <si>
    <t>12</t>
  </si>
  <si>
    <t>03</t>
  </si>
  <si>
    <t>022</t>
  </si>
  <si>
    <t>023</t>
  </si>
  <si>
    <t>043</t>
  </si>
  <si>
    <t>07</t>
  </si>
  <si>
    <t>00</t>
  </si>
  <si>
    <t>Общее образование</t>
  </si>
  <si>
    <t>Другие вопросы в области образования</t>
  </si>
  <si>
    <t>09</t>
  </si>
  <si>
    <t>08</t>
  </si>
  <si>
    <t xml:space="preserve">Культура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</si>
  <si>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</si>
  <si>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</si>
  <si>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Другие общегосударственные вопросы</t>
  </si>
  <si>
    <t>14</t>
  </si>
  <si>
    <t>Выполнение других обязательств государства</t>
  </si>
  <si>
    <t>05</t>
  </si>
  <si>
    <t>Жилищное хозяйство</t>
  </si>
  <si>
    <t>Коммунальное хозяйство</t>
  </si>
  <si>
    <t>Благоустройство</t>
  </si>
  <si>
    <t>Лесное хозяйство</t>
  </si>
  <si>
    <t>Транспорт</t>
  </si>
  <si>
    <t>041</t>
  </si>
  <si>
    <t>Другие вопросы в области национальной экономики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</si>
  <si>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</si>
  <si>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</si>
  <si>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</si>
  <si>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</si>
  <si>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Дошкольное образование</t>
  </si>
  <si>
    <t>11</t>
  </si>
  <si>
    <t>Другие вопросы в области жилищно-коммунального хозяйства</t>
  </si>
  <si>
    <t>к решению</t>
  </si>
  <si>
    <t>Ишимской городской Думы</t>
  </si>
  <si>
    <t>НАЦИОНАЛЬНАЯ ЭКОНОМИКА</t>
  </si>
  <si>
    <t>Социальное обслуживание населения</t>
  </si>
  <si>
    <t>ОБЩЕГОСУДАРСТВЕННЫЕ ВОПРОСЫ</t>
  </si>
  <si>
    <t>НАЦИОНАЛЬНАЯ БЕЗОПАСНОСТЬ И ПРАВООХРАНИТЕЛЬНАЯ ДЕЯТЕЛЬНОСТЬ</t>
  </si>
  <si>
    <t>СОЦИАЛЬНАЯ ПОЛИТИКА</t>
  </si>
  <si>
    <t>ДЕПАРТАМЕНТ ГОРОДСКОГО ХОЗЯЙСТВА АДМИНИСТРАЦИИ ГОРОДА ИШИМА</t>
  </si>
  <si>
    <t>ЖИЛИЩНО-КОММУНАЛЬНОЕ ХОЗЯЙСТВО</t>
  </si>
  <si>
    <t>ОБРАЗОВАНИЕ</t>
  </si>
  <si>
    <t>ДЕПАРТАМЕНТ ИМУЩЕСТВЕННЫХ ОТНОШЕНИЙ И ЗЕМЕЛЬНЫХ РЕСУРСОВ АДМИНИСТРАЦИИ ГОРОДА ИШИМА</t>
  </si>
  <si>
    <t>КОМИТЕТ ФИНАНСОВ АДМИНИСТРАЦИИ ГОРОДА ИШИМА</t>
  </si>
  <si>
    <t>Массовый спорт</t>
  </si>
  <si>
    <t>ФИЗИЧЕСКАЯ КУЛЬТУРА И СПОРТ</t>
  </si>
  <si>
    <t>13</t>
  </si>
  <si>
    <t>ДЕПАРТАМЕНТ ПО СОЦИАЛЬНЫМ ВОПРОСАМ АДМИНИСТРАЦИИ ГОРОДА ИШИМА</t>
  </si>
  <si>
    <t>Другие вопросы в области национальной безопасности и правоохранительной деятельности</t>
  </si>
  <si>
    <t xml:space="preserve">   </t>
  </si>
  <si>
    <t>МКУ АДМИНИСТРАЦИЯ ГОРОДА ИШИМА</t>
  </si>
  <si>
    <t>МКУ ИШИМСКАЯ ГОРОДСКАЯ ДУМА</t>
  </si>
  <si>
    <t>Главный
распорядитель</t>
  </si>
  <si>
    <t>Обеспечение деятельности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</si>
  <si>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</si>
  <si>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</si>
  <si>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Создание и организация деятельности административных комиссий</t>
  </si>
  <si>
    <t>Определение перечня должностных лиц, уполномоченных составлять протоколы об административных правонарушениях, предусмотренных Кодексом Тюменской области об административной ответственности</t>
  </si>
  <si>
    <t>Резервный фонд администрации города Ишима</t>
  </si>
  <si>
    <t>800</t>
  </si>
  <si>
    <t>74 0 7030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</si>
  <si>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 в рамках реализации программы по развитию спорта, социальной и молодежной политики</t>
  </si>
  <si>
    <t>600</t>
  </si>
  <si>
    <t>74 0 1931</t>
  </si>
  <si>
    <t xml:space="preserve">Создание условий для всестороннего развития детей и молодежи в рамках реализации программы по развитию спорта, социальной и молодежной политики </t>
  </si>
  <si>
    <t>Мероприятия в области охраны, восстановления и использования лесов в рамках программы по развитию жилищно-коммунального хозяйства</t>
  </si>
  <si>
    <t>81 0 7362</t>
  </si>
  <si>
    <t>Проектно-изыскательские работы в рамках реализации программы дорожного строительства</t>
  </si>
  <si>
    <t>Социальное обеспечение и иные выплаты населению</t>
  </si>
  <si>
    <t>Присвоение спортивных разрядов в рамках реализации программы по развитию спорта, социальной и молодежной политики</t>
  </si>
  <si>
    <t>74 0 1938</t>
  </si>
  <si>
    <t>200</t>
  </si>
  <si>
    <t>100</t>
  </si>
  <si>
    <t>Предоставление мер социальной поддержки отдельным категориям граждан</t>
  </si>
  <si>
    <t>300</t>
  </si>
  <si>
    <t>75 0 7214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</si>
  <si>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</si>
  <si>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</si>
  <si>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111</t>
  </si>
  <si>
    <t>Водное хозяйство</t>
  </si>
  <si>
    <t>06</t>
  </si>
  <si>
    <t>Текущее содержание и текущий ремонт гидротехнических сооружений в рамках реализации программы по развитию жилищно-коммунального хозяйства</t>
  </si>
  <si>
    <t xml:space="preserve">КУЛЬТУРА, КИНЕМАТОГРАФИЯ </t>
  </si>
  <si>
    <t>Дорожное хозяйство (дорожные фонды)</t>
  </si>
  <si>
    <t>Другие вопросы в области культуры, кинематографии</t>
  </si>
  <si>
    <t xml:space="preserve">Физическая культура </t>
  </si>
  <si>
    <t>Социальная поддержка отдельных категорий граждан по обеспечению жильем</t>
  </si>
  <si>
    <t>99 0 00 74000</t>
  </si>
  <si>
    <t>Социальные выплаты гражданам, кроме публичных нормативных социальных выплат</t>
  </si>
  <si>
    <t>120</t>
  </si>
  <si>
    <t>240</t>
  </si>
  <si>
    <t>Расходы на выплаты персоналу казенных учреждений</t>
  </si>
  <si>
    <t>76 0 01 70300</t>
  </si>
  <si>
    <t>110</t>
  </si>
  <si>
    <t>99 0 00 70100</t>
  </si>
  <si>
    <t>Иные закупки товаров, работ и услуг для обеспечения государственных(муниципальных)нужд</t>
  </si>
  <si>
    <t>Уплата налогов, сборов и иных платежей</t>
  </si>
  <si>
    <t>77 0 00 00000</t>
  </si>
  <si>
    <t>77 0 01 00000</t>
  </si>
  <si>
    <t>77 0 01 70300</t>
  </si>
  <si>
    <t xml:space="preserve">Расходы на выплаты персоналу казенных учреждений </t>
  </si>
  <si>
    <t>82 0 00 00000</t>
  </si>
  <si>
    <t>82 0 01 00000</t>
  </si>
  <si>
    <t xml:space="preserve">82 0 01 70300 </t>
  </si>
  <si>
    <t>82 0 01 70300</t>
  </si>
  <si>
    <t>99 0 00 00000</t>
  </si>
  <si>
    <t>99 0 00 19120</t>
  </si>
  <si>
    <t>Мероприятие "Обеспечение деятельности подведомственных учреждений в части регулирования земельных отношений"</t>
  </si>
  <si>
    <t>75 0 00 00000</t>
  </si>
  <si>
    <t>Мероприятие "Библиотечное обслуживание населения, комплектование библиотечных фондов, организация подписки на периодические издания"</t>
  </si>
  <si>
    <t>75 0 01 00000</t>
  </si>
  <si>
    <t>75 0 01 72110</t>
  </si>
  <si>
    <t>Субсидии автономным учреждениям</t>
  </si>
  <si>
    <t>75 0 02 72120</t>
  </si>
  <si>
    <t>75 0 02 00000</t>
  </si>
  <si>
    <t>Мероприятие "Демонстрация для населения музейных выставок, обеспечение их сменяемости, формирование музейных коллекций"</t>
  </si>
  <si>
    <t>Мероприятие "Организация и проведение мероприятий, направленных на создание благоприятных условий для организации культурного досуга и отдыха жителей муниципального образования"</t>
  </si>
  <si>
    <t>75 0 03 00000</t>
  </si>
  <si>
    <t>75 0 04 00000</t>
  </si>
  <si>
    <t>75 0 04 72140</t>
  </si>
  <si>
    <t>75 0 05 00000</t>
  </si>
  <si>
    <t>75 0 05 70300</t>
  </si>
  <si>
    <t>75 0 03 72130</t>
  </si>
  <si>
    <t>Мероприятие "Оказание населению услуг по дополнительному образованию детей"</t>
  </si>
  <si>
    <t>73 0 01 00000</t>
  </si>
  <si>
    <t>73 0 01 19250</t>
  </si>
  <si>
    <t>73 0 02 00000</t>
  </si>
  <si>
    <t>73 0 07 00000</t>
  </si>
  <si>
    <t>73 0 07 70300</t>
  </si>
  <si>
    <t>73 0 15 00000</t>
  </si>
  <si>
    <t>73 0 15 70300</t>
  </si>
  <si>
    <t>73 0 16 00000</t>
  </si>
  <si>
    <t>73 0 16 70300</t>
  </si>
  <si>
    <t>73 0 04 19270</t>
  </si>
  <si>
    <t>73 0 04 00000</t>
  </si>
  <si>
    <t>89 0 00 00000</t>
  </si>
  <si>
    <t>Мероприятие "Проведение периодических мониторингов общественного мнения по вопросам обеспечения этно-конфессионального согласия и общественно-политической стабильности"</t>
  </si>
  <si>
    <t>89 0 01 00000</t>
  </si>
  <si>
    <t>89 0 01 70500</t>
  </si>
  <si>
    <t>Мероприятие "Мероприятия в рамках информационно-пропагандистской работы с населением"</t>
  </si>
  <si>
    <t>89 0 02 00000</t>
  </si>
  <si>
    <t>89 0 02 70500</t>
  </si>
  <si>
    <t>89 0 03 70500</t>
  </si>
  <si>
    <t>89 0 03 00000</t>
  </si>
  <si>
    <t>73 0 05 19410</t>
  </si>
  <si>
    <t>73 0 05 00000</t>
  </si>
  <si>
    <t>73 0 12 00000</t>
  </si>
  <si>
    <t>73 0 12 19420</t>
  </si>
  <si>
    <t>630</t>
  </si>
  <si>
    <t>Субсидии некоммерческим организациям (за исключением муниципальных учреждений)</t>
  </si>
  <si>
    <t xml:space="preserve">73 0 11 00000  </t>
  </si>
  <si>
    <t>73 0 11 71968</t>
  </si>
  <si>
    <t>73 0 09 00000</t>
  </si>
  <si>
    <t>73 0 09 70300</t>
  </si>
  <si>
    <t>73 0 13 00000</t>
  </si>
  <si>
    <t>73 0 13 70300</t>
  </si>
  <si>
    <t>Муниципальная программа "Основные направления развития спорта, социальной и молодежной политики города Ишима на 2016-2018 г."</t>
  </si>
  <si>
    <t>74 0 00 00000</t>
  </si>
  <si>
    <t>74 0 09 00000</t>
  </si>
  <si>
    <t>74 0 09 19320</t>
  </si>
  <si>
    <t>620</t>
  </si>
  <si>
    <t>Мероприятие "Оказание услуг в области физической культуры и спорта"</t>
  </si>
  <si>
    <t>74 0 01 00000</t>
  </si>
  <si>
    <t>74 0 01 70300</t>
  </si>
  <si>
    <t>Мероприятие "Присвоение спортивных разрядов, квалификационных категорий"</t>
  </si>
  <si>
    <t>74 0 03 00000</t>
  </si>
  <si>
    <t>74 0 03 71938</t>
  </si>
  <si>
    <t>74 0 08 00000</t>
  </si>
  <si>
    <t>74 0 08 70300</t>
  </si>
  <si>
    <t>Мероприятие "Организация отдыха детей в каникулярное время"</t>
  </si>
  <si>
    <t>73 0 10 00000</t>
  </si>
  <si>
    <t>73 0 10 70300</t>
  </si>
  <si>
    <t>74 0 06 00000</t>
  </si>
  <si>
    <t>74 0 06 70300</t>
  </si>
  <si>
    <t>73 0 14 00000</t>
  </si>
  <si>
    <t>73 0 14 70300</t>
  </si>
  <si>
    <t>74 0 04 00000</t>
  </si>
  <si>
    <t>73 0 00 00000</t>
  </si>
  <si>
    <t>Мероприятие "Оказание услуг в сфере молодежной политики"</t>
  </si>
  <si>
    <t>74 0 04 70300</t>
  </si>
  <si>
    <t>73 0 03 00000</t>
  </si>
  <si>
    <t>73 0 03 19370</t>
  </si>
  <si>
    <t>99 0 00 70102</t>
  </si>
  <si>
    <t xml:space="preserve">Расходы на выплаты персоналу государственных (муниципальных) органов </t>
  </si>
  <si>
    <t xml:space="preserve">99 0 00 70200 </t>
  </si>
  <si>
    <t>Расходы на выплаты персоналу государственных (муниципальных) органов</t>
  </si>
  <si>
    <t>88 0 03 70100</t>
  </si>
  <si>
    <t>99 0 00 70110</t>
  </si>
  <si>
    <t>73 0 02 71969</t>
  </si>
  <si>
    <t>99 0 00 71904</t>
  </si>
  <si>
    <t>99 0 00 71907</t>
  </si>
  <si>
    <t>99 0 00 70700</t>
  </si>
  <si>
    <t>870</t>
  </si>
  <si>
    <t>Резервные средства</t>
  </si>
  <si>
    <t>Функционирование  высшего должностного лица субъекта Российской Федерации и муниципального образования</t>
  </si>
  <si>
    <t>79 0 00 00000</t>
  </si>
  <si>
    <t>Реализация государственных функций, связанных с общегосударственным управлением</t>
  </si>
  <si>
    <t>Муниципальная программа "Развитие муниципальной службы в городе Ишиме"</t>
  </si>
  <si>
    <t>Мероприятие "Организация проведения повышения квалификации муниципальных служащих"</t>
  </si>
  <si>
    <t>78 0 00 00000</t>
  </si>
  <si>
    <t>Мероприятие "Выполнение полномочий в области торговой деятельности"</t>
  </si>
  <si>
    <t>78 0 01 00000</t>
  </si>
  <si>
    <t>78 0 01 71914</t>
  </si>
  <si>
    <t xml:space="preserve">99 0 00 00000 </t>
  </si>
  <si>
    <t>850</t>
  </si>
  <si>
    <t>Муниципальная программа "Основные направления развития транспортных услуг в городе Ишиме"</t>
  </si>
  <si>
    <t xml:space="preserve">77 0 05 00000 </t>
  </si>
  <si>
    <t>77 0 05 71910</t>
  </si>
  <si>
    <t>73 0 06 00000</t>
  </si>
  <si>
    <t>73 0 06 19280</t>
  </si>
  <si>
    <t>Мероприятие "Предоставление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адаптации"</t>
  </si>
  <si>
    <t>Мероприятие "Расходы на руководство и управление в сфере установленных полномочий"</t>
  </si>
  <si>
    <t>76 0 01 00000</t>
  </si>
  <si>
    <t>76 0 00 00000</t>
  </si>
  <si>
    <t>Мероприятие "Обеспечение выполнения первичных мер пожарной безопасности"</t>
  </si>
  <si>
    <t xml:space="preserve"> Иные закупки  товаров, работ и услуг для обеспечения государственных (муниципальных) нужд</t>
  </si>
  <si>
    <t>72 0 06 00000</t>
  </si>
  <si>
    <t>72 0 06 70460</t>
  </si>
  <si>
    <t>72 0 00 00000</t>
  </si>
  <si>
    <t>72 0 12 77110</t>
  </si>
  <si>
    <t>Расходы на  выплаты  персоналу  казенных учреждений</t>
  </si>
  <si>
    <t>71 0 00 00000</t>
  </si>
  <si>
    <t>71 0  06 00000</t>
  </si>
  <si>
    <t>71 0  05 00000</t>
  </si>
  <si>
    <t>71 0  05 73520</t>
  </si>
  <si>
    <t>Муниципальная программа "Основные направления  развития транспортных услуг в  городе Ишиме "</t>
  </si>
  <si>
    <t>72 0 13 00000</t>
  </si>
  <si>
    <t>72 0 13 73600</t>
  </si>
  <si>
    <t>72 0 14 00000</t>
  </si>
  <si>
    <t>72 0 14 73700</t>
  </si>
  <si>
    <t>72 0 15 00000</t>
  </si>
  <si>
    <t>72 0 16 00000</t>
  </si>
  <si>
    <t>72 0 01 00000</t>
  </si>
  <si>
    <t>72 0 01 71924</t>
  </si>
  <si>
    <t>72 0 02 75000</t>
  </si>
  <si>
    <t>72 0 03 00000</t>
  </si>
  <si>
    <t>Мероприятие" Транспортировка тел из общественных мест в места проведения  судебно- медицинской экспертизы и предпохоронного содержания"</t>
  </si>
  <si>
    <t>72 0 22 00000</t>
  </si>
  <si>
    <t>72 0 22 71710</t>
  </si>
  <si>
    <t>72 0 04 00000</t>
  </si>
  <si>
    <t>72 0 04 75220</t>
  </si>
  <si>
    <t>72 0 07 00000</t>
  </si>
  <si>
    <t>72 0 07 76020</t>
  </si>
  <si>
    <t>72 0 08 00000</t>
  </si>
  <si>
    <t>72 0 08 76030</t>
  </si>
  <si>
    <t>72 0 09 00000</t>
  </si>
  <si>
    <t>72 0 09 76040</t>
  </si>
  <si>
    <t>72 0 10 00000</t>
  </si>
  <si>
    <t>72 0 10 76050</t>
  </si>
  <si>
    <t>72 0 11 00000</t>
  </si>
  <si>
    <t>72 0 23 00000</t>
  </si>
  <si>
    <t>72 0 23  70300</t>
  </si>
  <si>
    <t>Социальные выплаты гражданам , кроме публичных нормативных социальных выплат</t>
  </si>
  <si>
    <t>71 0 07 00000</t>
  </si>
  <si>
    <t xml:space="preserve">71 0  07 19360 </t>
  </si>
  <si>
    <t>71 0 08 00000</t>
  </si>
  <si>
    <t>71 0 08 75350</t>
  </si>
  <si>
    <t>72 0 17 00000</t>
  </si>
  <si>
    <t>72 0 17 19340</t>
  </si>
  <si>
    <t>72 0 18 00000</t>
  </si>
  <si>
    <t>72 0  18 19340</t>
  </si>
  <si>
    <t>72 0 21 00000</t>
  </si>
  <si>
    <t>72 0 21 19330</t>
  </si>
  <si>
    <r>
      <t xml:space="preserve">99 0 </t>
    </r>
    <r>
      <rPr>
        <sz val="10"/>
        <rFont val="Arial Cyr"/>
        <charset val="204"/>
      </rPr>
      <t>00 00000</t>
    </r>
  </si>
  <si>
    <t>Мероприятия "Обеспечение государственных гарантий реализации прав на получение общедоступного и бесплатного дошкольного образования"</t>
  </si>
  <si>
    <t>Мероприятия "Организация работы образовательных организаций по повышению заработной платы медицинским работникам"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</si>
  <si>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 xml:space="preserve">е </t>
    </r>
    <r>
      <rPr>
        <sz val="10"/>
        <rFont val="Arial"/>
        <family val="2"/>
        <charset val="204"/>
      </rPr>
      <t>"Оказание населению услуг по дополнительному образованию детей"</t>
    </r>
  </si>
  <si>
    <t>71 0  06 71920</t>
  </si>
  <si>
    <r>
      <t xml:space="preserve">88 0 </t>
    </r>
    <r>
      <rPr>
        <sz val="10"/>
        <rFont val="Arial Cyr"/>
        <charset val="204"/>
      </rPr>
      <t>00 00000</t>
    </r>
  </si>
  <si>
    <r>
      <t xml:space="preserve">88 0 </t>
    </r>
    <r>
      <rPr>
        <sz val="10"/>
        <rFont val="Arial Cyr"/>
        <charset val="204"/>
      </rPr>
      <t>03 00000</t>
    </r>
  </si>
  <si>
    <r>
      <t xml:space="preserve">88 0 </t>
    </r>
    <r>
      <rPr>
        <sz val="10"/>
        <rFont val="Arial Cyr"/>
        <charset val="204"/>
      </rPr>
      <t>03 70100</t>
    </r>
  </si>
  <si>
    <r>
      <t xml:space="preserve">71 0 </t>
    </r>
    <r>
      <rPr>
        <sz val="10"/>
        <rFont val="Arial Cyr"/>
        <charset val="204"/>
      </rPr>
      <t>00 00000</t>
    </r>
  </si>
  <si>
    <r>
      <t xml:space="preserve">71 0 </t>
    </r>
    <r>
      <rPr>
        <sz val="10"/>
        <rFont val="Arial Cyr"/>
        <charset val="204"/>
      </rPr>
      <t>02 00000</t>
    </r>
  </si>
  <si>
    <r>
      <t xml:space="preserve">71 0 </t>
    </r>
    <r>
      <rPr>
        <sz val="10"/>
        <rFont val="Arial Cyr"/>
        <charset val="204"/>
      </rPr>
      <t>02 71922</t>
    </r>
  </si>
  <si>
    <t>Муниципальная программа "Основные направления   развития жилищно- коммунального хозяйства "</t>
  </si>
  <si>
    <t>Мероприятие " Текущее содержание и  ремонт гидротехнических сооружений"</t>
  </si>
  <si>
    <t>Мероприятие "Выполнение работ по текущему содержанию улично- дорожной сети "</t>
  </si>
  <si>
    <t>Мероприятие "Содержание дорог местного значения за счет средств  дорожного фонда"</t>
  </si>
  <si>
    <t>Муниципальная программа "Основные направления развития земельных отношений города Ишима "</t>
  </si>
  <si>
    <t>Мероприятие "Организация деятельности служб по защите прав детей  и подростков, обеспечение методического сопровождения деятельности по профилактике несовершеннолетних категории особого внимания"</t>
  </si>
  <si>
    <t>Мероприятие "Ведение информационной системы обеспечения градостроительной деятельности"</t>
  </si>
  <si>
    <t xml:space="preserve">Мероприятие "Социальная поддержка отдельных категорий граждан в отношении газификации жилых помещений" </t>
  </si>
  <si>
    <t>Мероприятие"Организация использования, охраны, защиты городских лесов "</t>
  </si>
  <si>
    <t>Мероприятие" Капитальный ремонт и ремонт автомобильных дорог общего пользования местного значения"</t>
  </si>
  <si>
    <t xml:space="preserve">Мероприятие "Социальная поддержка отдельных категорий граждан в отношении проезда на транспорте" </t>
  </si>
  <si>
    <t>Мероприятие"Обеспечение предоставления гражданам субсидий на оплату жилого помещения и коммунальных услуг"</t>
  </si>
  <si>
    <t>99</t>
  </si>
  <si>
    <t>УСЛОВНО УТВЕРЖДЕННЫЕ РАСХОДЫ</t>
  </si>
  <si>
    <t>Условно утвержденные расходы</t>
  </si>
  <si>
    <t>72 0 03 96160</t>
  </si>
  <si>
    <t>Высшее должностное лицо муниципального образования (глава муниципального образования, возглавляющий местную администрацию)</t>
  </si>
  <si>
    <t>Мероприятие"  Осуществление  контроля  за соблюдением юридическими лицами и индивидуальными  предпринимателями требований  по перевозке пассажиров  и багажа  легковым такси"</t>
  </si>
  <si>
    <t>Ведомственная структура расходов бюджета города</t>
  </si>
  <si>
    <t xml:space="preserve"> по главным распорядителям бюджетных средств, разделам, подразделам,</t>
  </si>
  <si>
    <t>целевым статьям (муниципальным программам и</t>
  </si>
  <si>
    <t>непрограммным направлениям деятельности), группам и подгруппам</t>
  </si>
  <si>
    <t xml:space="preserve">видов расходов классификации расходов бюджета города </t>
  </si>
  <si>
    <t xml:space="preserve"> (тыс. руб.)</t>
  </si>
  <si>
    <t>72 0 15  73710</t>
  </si>
  <si>
    <t>Мероприятие "Организация социального обслуживания"</t>
  </si>
  <si>
    <t>ВСЕГО расходов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</si>
  <si>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</si>
  <si>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</si>
  <si>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99 0 00 99990</t>
  </si>
  <si>
    <t>Мероприятие "Обеспечение получения дошкольного образования в частных образовательных организациях"</t>
  </si>
  <si>
    <t>Обеспечение получения дошкольного образования в частных образовательных организациях</t>
  </si>
  <si>
    <t>Субсидии некоммерческим организациям (за исключением государственных (муниципальных) учреждений)</t>
  </si>
  <si>
    <t>73 0 17 00000</t>
  </si>
  <si>
    <t xml:space="preserve"> </t>
  </si>
  <si>
    <t>73 0 17 19400</t>
  </si>
  <si>
    <t>Плановый период</t>
  </si>
  <si>
    <t>Дополнительное образование детей</t>
  </si>
  <si>
    <t>Молодёжная политика</t>
  </si>
  <si>
    <t>99 0 00 59300</t>
  </si>
  <si>
    <t>Другие вопросы в области социальной политики</t>
  </si>
  <si>
    <t xml:space="preserve">Уплата налогов, сборов и иных  платежей </t>
  </si>
  <si>
    <t>Уплата налогов, сборов и иных  платежей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</si>
  <si>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</si>
  <si>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</si>
  <si>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Мероприятие "Озеленение территории города"</t>
  </si>
  <si>
    <t xml:space="preserve">Мероприятие" Предоставление гражданам  субсидий на оплату жилого помещения и коммунальных услуг" </t>
  </si>
  <si>
    <t xml:space="preserve">Обеспечение деятельности органов местного самоуправления </t>
  </si>
  <si>
    <t xml:space="preserve">Формирование торгового реестра Тюменской области </t>
  </si>
  <si>
    <t xml:space="preserve">Обеспечение первичных мер пожарной безопасности </t>
  </si>
  <si>
    <t>76 0 03 00000</t>
  </si>
  <si>
    <t>76 0 03 73010</t>
  </si>
  <si>
    <r>
      <t xml:space="preserve">76 0 </t>
    </r>
    <r>
      <rPr>
        <sz val="10"/>
        <rFont val="Arial Cyr"/>
        <charset val="204"/>
      </rPr>
      <t>03 73010</t>
    </r>
  </si>
  <si>
    <t xml:space="preserve">Создание и организация деятельности комиссий по делам несовершеннолетних и защите их прав </t>
  </si>
  <si>
    <t xml:space="preserve">Осуществление  контроля  за соблюдением юридическими лицами и индивидуальными  предпринимателями, осуществляющими деятельность  по оказанию услуг по перевозке пассажиров  и багажа  легковым такси </t>
  </si>
  <si>
    <t xml:space="preserve">Обеспечение государственных гарантий реализации прав на получение общедоступного и бесплатного дошкольного образования 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</si>
  <si>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</si>
  <si>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 xml:space="preserve">Обеспечение деятельности подведомственных учреждений, в том числе предоставление муниципальным бюджетным и автономным учреждениям субсидий </t>
  </si>
  <si>
    <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"Содержание помещений, находящихся в муниципальной собственности, в которых размещаются образовательные учреждения" </t>
    </r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</si>
  <si>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 </t>
  </si>
  <si>
    <t xml:space="preserve">Финансовое 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 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</si>
  <si>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 "</t>
    </r>
    <r>
      <rPr>
        <sz val="10"/>
        <rFont val="Arial"/>
        <family val="2"/>
        <charset val="204"/>
      </rPr>
      <t>Обеспечение мероприятий по организации питания обучающихся в муниципальных общеобразовательных организациях"</t>
    </r>
  </si>
  <si>
    <t xml:space="preserve">Дополнительное финансовое обеспечение мероприятий по организации питания обучающихся в муниципальных образовательных организациях </t>
  </si>
  <si>
    <t xml:space="preserve">Дополнительное финансовое обеспечение мероприятий по организации питания обучающихся в частных общеобразовательных организациях по имеющим государственную аккредитацию основным общеобразовательным программам (за исключением образовательных программ дошкольного образования) 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</si>
  <si>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</t>
    </r>
    <r>
      <rPr>
        <sz val="10"/>
        <rFont val="Arial"/>
        <family val="2"/>
        <charset val="204"/>
      </rPr>
      <t xml:space="preserve"> "Осуществление подвоза учащихся" </t>
    </r>
  </si>
  <si>
    <t>Мероприятие "Содержание помещений, находящихся в муниципальной собственности, в которых размещаются образовательные учреждения"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</si>
  <si>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</si>
  <si>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 </t>
  </si>
  <si>
    <t xml:space="preserve">Мероприятие "Методическое сопровождение общего и дошкольного образования, использование инновационных методик, технологий, программ совершенствование механизмов управления образовательным процессом"  </t>
  </si>
  <si>
    <t xml:space="preserve">Организация библиотечного обслуживания населения  </t>
  </si>
  <si>
    <t xml:space="preserve">Создание и поддержка муниципальных музеев </t>
  </si>
  <si>
    <t xml:space="preserve">Организация и поддержка организаций культуры и искусства  </t>
  </si>
  <si>
    <t xml:space="preserve">Мероприятия в сфере культуры </t>
  </si>
  <si>
    <t xml:space="preserve">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 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</si>
  <si>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
</t>
  </si>
  <si>
    <t>Организация социального обслуживания</t>
  </si>
  <si>
    <t xml:space="preserve">Создание условий для деятельности добровольных формирований населения по охране общественного порядка </t>
  </si>
  <si>
    <t>Мероприятие "Обеспечение безопасности людей на водных объектах"</t>
  </si>
  <si>
    <t>76 0 02 00000</t>
  </si>
  <si>
    <t>76 0 02 70300</t>
  </si>
  <si>
    <t>Мероприятие "Реализация всероссийского физкультурно-спортивного комплекса "Готов к труду и обороне (ГТО)"</t>
  </si>
  <si>
    <t>Физкультурно-оздоровительная работа и спортивные мероприятия</t>
  </si>
  <si>
    <t>74 0 02 00000</t>
  </si>
  <si>
    <t>74 0 02 70320</t>
  </si>
  <si>
    <t>72 0 25  73720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</si>
  <si>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</si>
  <si>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15.11.1997 №143-ФЗ "Об актах гражданского состояния" полномочий Российской Федерации на государственную регистрацию актов гражданского состояния в части перевода в электронную форму книг государственной регистрации актов гражданского состояния (актовых книг)</t>
  </si>
  <si>
    <t>99 0 00 59310</t>
  </si>
  <si>
    <t xml:space="preserve">Содержание автомобильных дорог </t>
  </si>
  <si>
    <t>Содержание автомобильных дорог  за счет средств дорожного фонда</t>
  </si>
  <si>
    <t xml:space="preserve">Капитальный ремонт и ремонт автомобильных дорог </t>
  </si>
  <si>
    <t xml:space="preserve">Ведение информационной системы обеспечения градостроительной деятельности </t>
  </si>
  <si>
    <t xml:space="preserve">Капитальный ремонт жилищного фонда Тюменской области </t>
  </si>
  <si>
    <t xml:space="preserve">Капитальный ремонт муниципального жилищного фонда </t>
  </si>
  <si>
    <t xml:space="preserve">Организация услуг в части осуществления транспортировки тел (останков), умерших (погибших) граждан из общественных мест  в места проведения судебно- медицинской экспертизы и предпохоронного содержания </t>
  </si>
  <si>
    <t xml:space="preserve">Уличное освещение </t>
  </si>
  <si>
    <t xml:space="preserve">Озеленение </t>
  </si>
  <si>
    <t xml:space="preserve">Социальная поддержка отдельных категорий граждан в отношении проезда на транспорте </t>
  </si>
  <si>
    <t xml:space="preserve">Обеспечение равной доступности услуг общественного транспорта для отдельных категорий граждан </t>
  </si>
  <si>
    <t xml:space="preserve">Предоставление гражданам субсидий на оплату жилого помещения и коммунальных услуг </t>
  </si>
  <si>
    <t xml:space="preserve">Социальная поддержка отдельных категорий граждан в отношении газификации жилых помещений </t>
  </si>
  <si>
    <t>Государственная регистрация актов гражданского состояния</t>
  </si>
  <si>
    <t>99 0 00 19430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</si>
  <si>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</si>
  <si>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</si>
  <si>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99 0 00 70020</t>
  </si>
  <si>
    <t xml:space="preserve">Государственное 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 </t>
  </si>
  <si>
    <t xml:space="preserve">Уплата ежемесячных взносов на капитальный ремонт общего имущества  многоквартирных домов органами местного самоуправления, как собственниками помещений в многоквартирных домах </t>
  </si>
  <si>
    <t xml:space="preserve">Повышение надежности и эффективности работы инженерных систем жилищно- коммунального хозяйства и приведение их в технически  исправное состояние  </t>
  </si>
  <si>
    <t>Специальные расходы</t>
  </si>
  <si>
    <t>Мероприятие "Создание условий для осуществления присмотра и ухода за детьми, содержание детей в организациях, реализующих образовательную программу дошкольного образования"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</si>
  <si>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Организация работы образовательных организаций по оказанию логопедической помощи"</t>
    </r>
  </si>
  <si>
    <t>Мероприятие "Обеспечение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образования"</t>
  </si>
  <si>
    <t xml:space="preserve">Мероприятие "Обеспечение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организациях" </t>
  </si>
  <si>
    <t>Мероприятие "Обеспечение обмундированием и мягким инвентарём обучающихся с ограниченными возможностями здоровья, проживающих в организациях, осуществляющих образовательную деятельность"</t>
  </si>
  <si>
    <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Обеспечение мероприятий по организации питания обучающихся в частных общеобразовательных организациях"</t>
    </r>
  </si>
  <si>
    <t>Мероприятие "Организация показа результатов творческой деятельности путем организации концертных программ, проведение народных гуляний, фольклорных праздников"</t>
  </si>
  <si>
    <t>Мероприятие "Организация подготовки и проведения культурно-познавательных проектов, мероприятий, направленных на упрочнение единства российской нации, этнокультурного развития народов"</t>
  </si>
  <si>
    <t>Муниципальная программа "Основные направления развития спорта, социальной и молодежной политики города Ишима"</t>
  </si>
  <si>
    <t>Мероприятие "Социальная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образования"</t>
  </si>
  <si>
    <t xml:space="preserve">Расходы связанные с присвоением спортивных разрядов, квалификационных категорий </t>
  </si>
  <si>
    <t>Мероприятие "Организация деятельности штабов добровольных народных дружин, оказывающих содействие полиции в охране общественного порядка, в том числе поощрение с целью повышения эффективности их деятельности"</t>
  </si>
  <si>
    <t>Мероприятие "Организация работ по проведению капитального ремонта жилищного фонда Тюменской области "</t>
  </si>
  <si>
    <t>Мероприятие "Организация работ по проведению капитального  ремонта  муниципального  жилищного фонда "</t>
  </si>
  <si>
    <t>Мероприятие "Освещение улично- дорожной сети"</t>
  </si>
  <si>
    <t>Мероприятие "Обеспечение деятельности подведомственных учреждений в рамках исполнения полномочий в управлении жилищно- коммунальным хозяйством"</t>
  </si>
  <si>
    <t>Мероприятие :"Возмещение расходов на оплату проезда на городском общественном транспорте неработающих пенсионеров по старости "</t>
  </si>
  <si>
    <t>Реализация государственных функций связанных с общегосударственным управлением</t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</si>
  <si>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"</t>
    </r>
    <r>
      <rPr>
        <sz val="10"/>
        <rFont val="Arial"/>
        <family val="2"/>
        <charset val="204"/>
      </rPr>
      <t>Организация работы образовательных организаций по  повышению заработной платы медицинским работникам"</t>
    </r>
  </si>
  <si>
    <t>Организация благоустройства территории</t>
  </si>
  <si>
    <t>Мероприятие " обустройство мест массового отдыха населения"</t>
  </si>
  <si>
    <t>Создание условий для массового отдыха жителей и организация обустройства  мест массового отдых населения</t>
  </si>
  <si>
    <t>72 0 12 76070</t>
  </si>
  <si>
    <t>Мероприятие "Организация благоустройства территории"</t>
  </si>
  <si>
    <t xml:space="preserve"> "Профилактика правонарушений  в городе Ишиме"</t>
  </si>
  <si>
    <t xml:space="preserve"> "Профилактика правонарушений в городе Ишиме"</t>
  </si>
  <si>
    <t>79 0 02 00000</t>
  </si>
  <si>
    <t>79 0 02 19050</t>
  </si>
  <si>
    <t>79 0 01 00000</t>
  </si>
  <si>
    <t>79 0 01 73020</t>
  </si>
  <si>
    <t>Муниципальная программа "Поддержка социально ориентированных некоммерческих организаций муниципального образования город Ишим на 2019-2021 годы"</t>
  </si>
  <si>
    <t>Мероприятие "Повышение эффективности управления развитием физической культуры и спорта"</t>
  </si>
  <si>
    <t>Мероприятия по поддержке социально ориентированных некоммерческих организаций</t>
  </si>
  <si>
    <t>80 0 00 00000</t>
  </si>
  <si>
    <t>80 0 01 00000</t>
  </si>
  <si>
    <t>80 0 01 70850</t>
  </si>
  <si>
    <t>Мероприятие "Совершенствование ситемы подготовки спортивного резерва и спорта высших достижений"</t>
  </si>
  <si>
    <t>74 0 17 00000</t>
  </si>
  <si>
    <t>Создание условий для подготовки спортивного резерва и спорта высших достижений, в том числе для лиц с ограниченными физическими возможностями</t>
  </si>
  <si>
    <t>74 0 17 75020</t>
  </si>
  <si>
    <t>Спорт высших достижений</t>
  </si>
  <si>
    <t>Мероприятие "Предоставление социальных выплат молодым семьям в рамках государственной программы "Обеспечение доступным и комфортным жильем и коммунальными услугами граждан Российской Федерации"</t>
  </si>
  <si>
    <t>Предоставление социальных выплат молодым семьям в рамках  государственной программы "Обеспечение доступным и комфортным жильем и коммунальными услугами граждан Российской Федерации"</t>
  </si>
  <si>
    <t>86 0 00 00000</t>
  </si>
  <si>
    <t>86 0 01 00000</t>
  </si>
  <si>
    <t>86 0 01 L4970</t>
  </si>
  <si>
    <t>Мероприятие "Сохранение объектов культурного наследия"</t>
  </si>
  <si>
    <t>Проведение мероприятий по сохранению и использованию объектов культурного наследия</t>
  </si>
  <si>
    <t>75 0 08 00000</t>
  </si>
  <si>
    <t>75 0 08 79780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</si>
  <si>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</si>
  <si>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Создание условий для эффективной деятельности учреждений и организаций физкультурно-спортивной направленности, проведение капитального ремонта, ПСД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</si>
  <si>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74 0 15 00000</t>
  </si>
  <si>
    <t>74 0 15 75000</t>
  </si>
  <si>
    <t>Распоряжение муниципальным имуществом</t>
  </si>
  <si>
    <t>74 0 18 00000</t>
  </si>
  <si>
    <t>74 0 18 71750</t>
  </si>
  <si>
    <t>Мероприятие "Обеспечение доступа социально ориентированных некоммерческих организаций к предоставлению услуг в сфере образования"</t>
  </si>
  <si>
    <t>Мероприятие "Финансовое обеспечение сертификатов дополнительного образования"</t>
  </si>
  <si>
    <t>74  0 20 00000</t>
  </si>
  <si>
    <t>Мероприятие "Обеспечение доступа социально ориентированных некоммерческих организаций к предоставлению услуг в сфере молодежной политики"</t>
  </si>
  <si>
    <t>Мероприятие "Обеспечение доступа социально ориентированных некоммерческих организаций к предоставлению услуг в сфере культуры"</t>
  </si>
  <si>
    <t>80 0 03 00000</t>
  </si>
  <si>
    <t>80 0 03 70850</t>
  </si>
  <si>
    <t>Мероприятие "Обеспечение доступа социально ориентированных некоммерческих организаций к предоставлению услуг в сфере физической культуры и спорта"</t>
  </si>
  <si>
    <t>80 0 04 00000</t>
  </si>
  <si>
    <t>80 0 04 70850</t>
  </si>
  <si>
    <t>Мероприятие"Обеспечение повышения комфортности проживания граждан в жилищном фонде "</t>
  </si>
  <si>
    <t>Сельское хозяйство и рыболовство</t>
  </si>
  <si>
    <t>72 0 11 19140</t>
  </si>
  <si>
    <t>Мероприятия по финансовому обеспечению сертификатов дополнительного образования</t>
  </si>
  <si>
    <t xml:space="preserve">74 0 20 70301 </t>
  </si>
  <si>
    <t>74 0 20 70301</t>
  </si>
  <si>
    <t>Муниципальная программа "Антинаркотическая программа города Ишима"</t>
  </si>
  <si>
    <t>Мероприятие "Организация досуга несовершеннолетних, проведение мероприятий, направленных на пропаганду здорового образа жизни"</t>
  </si>
  <si>
    <t>84 0 00 00000</t>
  </si>
  <si>
    <t>84 0 01 00000</t>
  </si>
  <si>
    <t>84 0 01 70301</t>
  </si>
  <si>
    <t>Мероприятие "Поддержание в нормативно-исправном состоянии муниципальных зданий, помещений, объектов спорта"</t>
  </si>
  <si>
    <t xml:space="preserve">КУЛЬТУРА,  КИНЕМАТОГРАФИЯ </t>
  </si>
  <si>
    <t>Мероприятие "Организация и осуществление мероприятий по обеспечению антитеррористической защищенности объектов образования"</t>
  </si>
  <si>
    <t>Осуществление мероприятий по антитеррористической защищенности объектов образования</t>
  </si>
  <si>
    <t>85 0 00 00000</t>
  </si>
  <si>
    <t>85 0 01 00000</t>
  </si>
  <si>
    <t>85 0 01 70300</t>
  </si>
  <si>
    <t>Муниципальная программа "Основные направления   развития жилищно-коммунального хозяйства "</t>
  </si>
  <si>
    <t>Мероприятие "Обеспечение повышения комфортности проживания граждан в жилищном фонде"</t>
  </si>
  <si>
    <t>Финансовое обеспечение расходов на оплату взносов на капитальный ремонт общего имущества в многоквартирном доме</t>
  </si>
  <si>
    <t>72 0 03 96170</t>
  </si>
  <si>
    <t>72 0 16 73380</t>
  </si>
  <si>
    <t>72 0 02 00000</t>
  </si>
  <si>
    <t>80 0 02 00000</t>
  </si>
  <si>
    <t>80 0 02 70850</t>
  </si>
  <si>
    <t>Содействие исполнения отдельных расходных обязательств по решению вопросов местного значения</t>
  </si>
  <si>
    <t>73 0 02 S9790</t>
  </si>
  <si>
    <t>73 0 16 S9790</t>
  </si>
  <si>
    <t>73 0 11 S9790</t>
  </si>
  <si>
    <t>Выполнение работ, связанных  с осуществлением  регулярных перевозок пассажиров по регулируемым тарифам</t>
  </si>
  <si>
    <t>Муниципальная программа "Формирование современной городской среды"</t>
  </si>
  <si>
    <t xml:space="preserve">мероприятие"благоустройство общественных территорий  , в том числе разработка проектной документации"  </t>
  </si>
  <si>
    <t>Организация благоустройства общественных территорий</t>
  </si>
  <si>
    <t>83 0 00 00000</t>
  </si>
  <si>
    <t>83 0 06 00000</t>
  </si>
  <si>
    <t>83 0 06 76090</t>
  </si>
  <si>
    <t>Организация , содержание , ремонт объектов внешнего благоустройства</t>
  </si>
  <si>
    <t>72 0 10 76080</t>
  </si>
  <si>
    <t>Организация бесплатного горячего питания обучающихся,получающих начальное общее образование в государственных и муниципальных образовательных организациях</t>
  </si>
  <si>
    <t>73 0 11 L3040</t>
  </si>
  <si>
    <t>Мероприятие "Проект "Старшее поколение" в рамках реализации национального проекта "Демография"</t>
  </si>
  <si>
    <t>74 0 P3 00000</t>
  </si>
  <si>
    <t xml:space="preserve">Миграционная политика </t>
  </si>
  <si>
    <t>Участие в осуществлении государственной политики в отношении соотечественников, проживающих за рубежом</t>
  </si>
  <si>
    <t>99 0 00 19170</t>
  </si>
  <si>
    <t>Защита населения и территории от чрезвычайных ситуаций природного и техногенного характера, пожарная безопасность</t>
  </si>
  <si>
    <t>72 0 25  00000</t>
  </si>
  <si>
    <t>72 0 12 00000</t>
  </si>
  <si>
    <t>Муниципальная программа "Профилактика терроризма, минимизация и (или) ликвидация последствий проявления терроризма на территории города Ишима в сфере образования, культуры, спорта, молодежной политики, социальной защиты"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</si>
  <si>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</si>
  <si>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 Социальные выплаты гражданам, кроме публичных нормативных социальных выплат
</t>
  </si>
  <si>
    <t>на плановый период 2023 и 2024 годов</t>
  </si>
  <si>
    <t>Обеспечение охвата системой долговременного ухода лиц старше трудоспособного возраста и инвалидов, признанных нуждающимися в социальном обслуживании</t>
  </si>
  <si>
    <t>74 0 P3 14710</t>
  </si>
  <si>
    <t>Муниципальная программа "Развитие имущественного комплекса города Ишима"</t>
  </si>
  <si>
    <t>Мероприятие "Обеспечение деятельности подведомственного учреждения в части управления муниципальными объектами земельно-имущественного комплекса"</t>
  </si>
  <si>
    <t>Мероприятие "Организация работ по содержанию мест накопления  твердых коммунальных отходов"</t>
  </si>
  <si>
    <t>Содержание мест ( площадок ) накопления твердых коммунальных отходов</t>
  </si>
  <si>
    <t>72 0 37 00000</t>
  </si>
  <si>
    <t>72 0 37 79820</t>
  </si>
  <si>
    <t>Мероприятие " Организация по устройству минерализованных полос и опашке  территории города "</t>
  </si>
  <si>
    <t xml:space="preserve"> Организация мероприятий  по устройству минерализованных полос и опашке  территории города </t>
  </si>
  <si>
    <t>76 0 04 00000</t>
  </si>
  <si>
    <t>76 0 04 73020</t>
  </si>
  <si>
    <t xml:space="preserve">Мероприятия по санитарной уборке города </t>
  </si>
  <si>
    <t>72 0 39 00000</t>
  </si>
  <si>
    <t>72 0 39 76090</t>
  </si>
  <si>
    <t>Мероприятие "Региональный проект «Культурная среда» в рамках реализации национального проекта «Культура»"</t>
  </si>
  <si>
    <t>Государственная поддержка отрасли культуры</t>
  </si>
  <si>
    <t>75 A1 00000</t>
  </si>
  <si>
    <t>75 A1 55190</t>
  </si>
  <si>
    <t>Мероприятие "Строительство (реконструкция), в том числе приобретение оборудования, мебели, инвентаря, учебно-наглядных пособий, относимых на бюджетные инвестиции"</t>
  </si>
  <si>
    <t>Мероприятия по строительству и реконструкции объектов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</si>
  <si>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</si>
  <si>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</si>
  <si>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73 0 19 00000</t>
  </si>
  <si>
    <t>73 0 19 S5220</t>
  </si>
  <si>
    <t>Руководитель контрольно счетного органа муниципального образования и его заместители</t>
  </si>
  <si>
    <t>117</t>
  </si>
  <si>
    <t>99 0 00 70106</t>
  </si>
  <si>
    <t>Муниципальная программа "Развитие потребительского рынка, малого и среднего предпринимательства и инвестиционной деятельности в городе Ишиме"</t>
  </si>
  <si>
    <t xml:space="preserve">«Развитие жилищно-коммунального хозяйства, дорожно-транспортной сети и градостроительной деятельности в городе Ишиме" </t>
  </si>
  <si>
    <t>«Развитие жилищно-коммунального хозяйства, дорожно-транспортной сети и градостроительной деятельности в городе Ишиме »</t>
  </si>
  <si>
    <t>«Развитие жилищно-коммунального хозяйства, дорожно-транспортной сети и градостроительной деятельности в городе Ишиме»</t>
  </si>
  <si>
    <t xml:space="preserve">"Развитие жилищно-коммунального хозяйства, дорожно-транспортной сети и градостроительной деятельности в городе Ишиме" </t>
  </si>
  <si>
    <t>Контрольно-счетная палата города Ишима</t>
  </si>
  <si>
    <t>Муниципальная программа "Развитие культуры в городе Ишиме"</t>
  </si>
  <si>
    <t>Муниципальная программа "Реализация жилищной политики в городе Ишиме"</t>
  </si>
  <si>
    <t xml:space="preserve">Муниципальная программа "Развитие образования в городе Ишиме" </t>
  </si>
  <si>
    <t>Муниципальная программа "Развитие образования в городе Ишиме"</t>
  </si>
  <si>
    <t>Муниципальная программа "Поддержка социально ориентированных некоммерческих организаций на территории города Ишима"</t>
  </si>
  <si>
    <t>Муниципальная программа "Развития образования в городе Ишиме"</t>
  </si>
  <si>
    <t xml:space="preserve">Муниципальная программа "Развитие образования в городе Ишима" </t>
  </si>
  <si>
    <t>Муниципальная программа "Развитие  образования в городе Ишиме"</t>
  </si>
  <si>
    <t>Муниципальная программа "Развитие физической культуры и спорта, социальной и молодёжной политики в городе Ишиме"</t>
  </si>
  <si>
    <t>Мероприятие "Исполнение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№125"</t>
  </si>
  <si>
    <t>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</t>
  </si>
  <si>
    <t xml:space="preserve">Муниципальная программа "Реализация государственной национальной политики в городе Ишиме"
</t>
  </si>
  <si>
    <t>Муниципальная программа " 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</si>
  <si>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>Муниципальная программа "Развитие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</si>
  <si>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 xml:space="preserve">Мероприятие" Организация мероприятий при осуществлении деятельности по обращению с животными" </t>
  </si>
  <si>
    <t>Организация мероприятий при осуществлении деятельности по обращению с животными без владельцев</t>
  </si>
  <si>
    <t>Мероприятие" Транспортные услуги и организация транспортного обслуживания"</t>
  </si>
  <si>
    <t xml:space="preserve">Мероприятие " Регулирование тарифов на перевозку пассажиров и багажа автомобильным транспортом в городском  сообщении" </t>
  </si>
  <si>
    <t>Мероприятия по повышению  безопасности  дорожного движения</t>
  </si>
  <si>
    <t>Мероприятие "Повышение  безопасности  дорожного движения"</t>
  </si>
  <si>
    <t xml:space="preserve">Мероприятие" Организация работ по повышению надежности и эффективности работы инженерных систем жилищно- коммунального хозяйства и приведение их в технически  исправное состояние"  </t>
  </si>
  <si>
    <t xml:space="preserve"> Мероприятие" Санитарная уборка  города " </t>
  </si>
  <si>
    <t>Мероприятие "Организация работ по благоустройству и  содержанию мест захоронения"</t>
  </si>
  <si>
    <t xml:space="preserve">Организация работ по благоустройству  и содержанию мест захоронения </t>
  </si>
  <si>
    <t>Мероприятие " Организация работ по устройству минерализованных полос   территории города "</t>
  </si>
  <si>
    <t xml:space="preserve">Организация мероприятий  по устройству минерализованных полос   территории города </t>
  </si>
  <si>
    <t>Бюджетные инвестиции в объекты капитального строительства государственной (муниципальной) собственности</t>
  </si>
  <si>
    <t>Иные пенсии, социальные доплаты к пенсиям</t>
  </si>
  <si>
    <t>310</t>
  </si>
  <si>
    <t>Мероприятие "Услуги по реализации мер социальной поддержки на оплату проезда  на автомобильном транспорте"</t>
  </si>
  <si>
    <t>Обеспечение равной доступности услуг общественного транспорта для отдельных категорий граждан</t>
  </si>
  <si>
    <t>71 0 10 00000</t>
  </si>
  <si>
    <t xml:space="preserve">71 0 10 75350 </t>
  </si>
  <si>
    <t>Мероприятия , направленные на реализацию инициативных проектов</t>
  </si>
  <si>
    <t>99 0 00 S0010</t>
  </si>
  <si>
    <t>Мероприятие "Реализация инициативных проектов"</t>
  </si>
  <si>
    <t>83 0 05 00000</t>
  </si>
  <si>
    <t>Реализация инициативного проекта (благоустройство территории  возле музея П.П.Ершова по ул. Советская,д30 )</t>
  </si>
  <si>
    <t>83 0 05 S0013</t>
  </si>
  <si>
    <t>Муниципальная программа "Формирование современной городской среды в городе Ишиме"</t>
  </si>
  <si>
    <t>Приложение 9</t>
  </si>
  <si>
    <t>от 22.12.2022 №158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</si>
</sst>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8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i/>
      <sz val="10"/>
      <name val="Arial"/>
      <family val="2"/>
      <charset val="204"/>
    </font>
    <font>
      <i/>
      <sz val="10"/>
      <name val="Arial Cyr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8"/>
      <name val="Arial Cyr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C00000"/>
      <name val="Arial Cyr"/>
      <charset val="204"/>
    </font>
    <font>
      <sz val="10"/>
      <color rgb="FFC00000"/>
      <name val="Arial Cyr"/>
      <charset val="204"/>
    </font>
    <font>
      <sz val="10"/>
      <color rgb="FFC00000"/>
      <name val="Arial"/>
      <family val="2"/>
      <charset val="204"/>
    </font>
    <font>
      <sz val="10"/>
      <color rgb="FFC00000"/>
      <name val="Arial Cyr"/>
    </font>
    <font>
      <i/>
      <sz val="10"/>
      <color rgb="FFC00000"/>
      <name val="Arial Cyr"/>
      <charset val="204"/>
    </font>
    <font>
      <i/>
      <sz val="10"/>
      <color rgb="FFC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8">
    <xf numFmtId="0" fontId="0" fillId="0" borderId="0"/>
    <xf numFmtId="0" fontId="5" fillId="0" borderId="0"/>
    <xf numFmtId="0" fontId="5" fillId="0" borderId="0"/>
    <xf numFmtId="0" fontId="16" fillId="0" borderId="0"/>
    <xf numFmtId="0" fontId="4" fillId="0" borderId="0"/>
    <xf numFmtId="0" fontId="4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</cellStyleXfs>
  <cellXfs count="142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right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 vertical="center"/>
    </xf>
    <xf numFmtId="0" fontId="0" fillId="2" borderId="0" xfId="0" applyFont="1" applyFill="1" applyAlignment="1"/>
    <xf numFmtId="0" fontId="11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/>
    <xf numFmtId="0" fontId="3" fillId="2" borderId="1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/>
    <xf numFmtId="0" fontId="23" fillId="2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vertical="top"/>
    </xf>
    <xf numFmtId="49" fontId="21" fillId="2" borderId="1" xfId="0" applyNumberFormat="1" applyFont="1" applyFill="1" applyBorder="1" applyAlignment="1">
      <alignment horizontal="center"/>
    </xf>
    <xf numFmtId="49" fontId="25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justify" vertical="top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6" fillId="2" borderId="1" xfId="0" applyFont="1" applyFill="1" applyBorder="1"/>
    <xf numFmtId="0" fontId="6" fillId="2" borderId="1" xfId="0" applyFont="1" applyFill="1" applyBorder="1" applyAlignment="1">
      <alignment horizontal="justify" vertical="top" wrapText="1"/>
    </xf>
    <xf numFmtId="1" fontId="21" fillId="2" borderId="1" xfId="0" applyNumberFormat="1" applyFont="1" applyFill="1" applyBorder="1" applyAlignment="1"/>
    <xf numFmtId="49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26" fillId="2" borderId="1" xfId="0" applyFont="1" applyFill="1" applyBorder="1" applyAlignment="1">
      <alignment horizontal="justify" vertical="center"/>
    </xf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18" fillId="2" borderId="1" xfId="0" applyNumberFormat="1" applyFont="1" applyFill="1" applyBorder="1" applyAlignment="1">
      <alignment horizontal="left" vertical="top" wrapText="1"/>
    </xf>
    <xf numFmtId="49" fontId="26" fillId="2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/>
    <xf numFmtId="0" fontId="10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/>
    <xf numFmtId="49" fontId="26" fillId="2" borderId="1" xfId="0" applyNumberFormat="1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/>
    <xf numFmtId="0" fontId="1" fillId="2" borderId="1" xfId="0" applyFont="1" applyFill="1" applyBorder="1" applyAlignment="1"/>
    <xf numFmtId="0" fontId="6" fillId="2" borderId="1" xfId="11" applyFont="1" applyFill="1" applyBorder="1" applyAlignment="1">
      <alignment vertical="top" wrapText="1"/>
    </xf>
    <xf numFmtId="49" fontId="6" fillId="2" borderId="1" xfId="11" applyNumberFormat="1" applyFont="1" applyFill="1" applyBorder="1" applyAlignment="1">
      <alignment horizontal="center"/>
    </xf>
    <xf numFmtId="0" fontId="6" fillId="2" borderId="1" xfId="11" applyFont="1" applyFill="1" applyBorder="1" applyAlignment="1"/>
    <xf numFmtId="0" fontId="27" fillId="2" borderId="1" xfId="11" applyFont="1" applyFill="1" applyBorder="1" applyAlignment="1">
      <alignment horizontal="center"/>
    </xf>
    <xf numFmtId="0" fontId="8" fillId="2" borderId="1" xfId="11" applyFont="1" applyFill="1" applyBorder="1" applyAlignment="1">
      <alignment vertical="top" wrapText="1"/>
    </xf>
    <xf numFmtId="0" fontId="6" fillId="2" borderId="1" xfId="11" applyFont="1" applyFill="1" applyBorder="1" applyAlignment="1">
      <alignment horizontal="center"/>
    </xf>
    <xf numFmtId="0" fontId="6" fillId="2" borderId="1" xfId="1" applyFont="1" applyFill="1" applyBorder="1" applyAlignment="1">
      <alignment vertical="top" wrapText="1"/>
    </xf>
    <xf numFmtId="49" fontId="5" fillId="2" borderId="1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8" fillId="2" borderId="1" xfId="15" applyFont="1" applyFill="1" applyBorder="1" applyAlignment="1">
      <alignment vertical="top" wrapText="1"/>
    </xf>
    <xf numFmtId="49" fontId="26" fillId="2" borderId="1" xfId="11" applyNumberFormat="1" applyFont="1" applyFill="1" applyBorder="1" applyAlignment="1">
      <alignment horizontal="center" wrapText="1"/>
    </xf>
    <xf numFmtId="0" fontId="26" fillId="2" borderId="1" xfId="11" applyFont="1" applyFill="1" applyBorder="1" applyAlignment="1">
      <alignment horizontal="left" vertical="top" wrapText="1"/>
    </xf>
    <xf numFmtId="49" fontId="6" fillId="2" borderId="1" xfId="11" applyNumberFormat="1" applyFont="1" applyFill="1" applyBorder="1" applyAlignment="1">
      <alignment horizontal="left" vertical="top" wrapText="1"/>
    </xf>
    <xf numFmtId="2" fontId="0" fillId="2" borderId="1" xfId="0" applyNumberFormat="1" applyFont="1" applyFill="1" applyBorder="1" applyAlignment="1">
      <alignment horizontal="center" wrapText="1"/>
    </xf>
    <xf numFmtId="0" fontId="5" fillId="2" borderId="1" xfId="1" applyFont="1" applyFill="1" applyBorder="1" applyAlignment="1">
      <alignment vertical="top" wrapText="1"/>
    </xf>
    <xf numFmtId="49" fontId="6" fillId="2" borderId="1" xfId="11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1" fontId="15" fillId="2" borderId="1" xfId="0" applyNumberFormat="1" applyFont="1" applyFill="1" applyBorder="1"/>
    <xf numFmtId="49" fontId="25" fillId="3" borderId="1" xfId="0" applyNumberFormat="1" applyFont="1" applyFill="1" applyBorder="1" applyAlignment="1">
      <alignment horizontal="left" vertical="center" wrapText="1"/>
    </xf>
    <xf numFmtId="49" fontId="21" fillId="3" borderId="1" xfId="0" applyNumberFormat="1" applyFont="1" applyFill="1" applyBorder="1" applyAlignment="1">
      <alignment horizontal="center" wrapText="1"/>
    </xf>
    <xf numFmtId="49" fontId="22" fillId="3" borderId="1" xfId="0" applyNumberFormat="1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1" fillId="3" borderId="1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1" fillId="2" borderId="1" xfId="0" applyFont="1" applyFill="1" applyBorder="1"/>
    <xf numFmtId="0" fontId="21" fillId="3" borderId="1" xfId="0" applyFont="1" applyFill="1" applyBorder="1"/>
    <xf numFmtId="0" fontId="26" fillId="2" borderId="1" xfId="0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 applyProtection="1">
      <alignment horizontal="center" wrapText="1"/>
    </xf>
    <xf numFmtId="0" fontId="0" fillId="2" borderId="1" xfId="0" applyFont="1" applyFill="1" applyBorder="1" applyAlignment="1">
      <alignment vertical="top"/>
    </xf>
    <xf numFmtId="164" fontId="7" fillId="2" borderId="1" xfId="0" applyNumberFormat="1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 applyProtection="1">
      <alignment horizontal="left" vertical="top" wrapText="1"/>
    </xf>
    <xf numFmtId="49" fontId="6" fillId="2" borderId="1" xfId="7" applyNumberFormat="1" applyFont="1" applyFill="1" applyBorder="1" applyAlignment="1">
      <alignment horizontal="left" vertical="top" wrapText="1"/>
    </xf>
    <xf numFmtId="0" fontId="17" fillId="2" borderId="1" xfId="0" applyFont="1" applyFill="1" applyBorder="1" applyAlignment="1"/>
    <xf numFmtId="0" fontId="26" fillId="2" borderId="1" xfId="0" applyFont="1" applyFill="1" applyBorder="1" applyAlignment="1"/>
    <xf numFmtId="49" fontId="6" fillId="2" borderId="1" xfId="0" applyNumberFormat="1" applyFont="1" applyFill="1" applyBorder="1" applyAlignment="1">
      <alignment horizontal="center" wrapText="1"/>
    </xf>
    <xf numFmtId="49" fontId="6" fillId="2" borderId="1" xfId="3" applyNumberFormat="1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0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vertical="top" wrapText="1"/>
    </xf>
    <xf numFmtId="49" fontId="8" fillId="2" borderId="1" xfId="1" applyNumberFormat="1" applyFont="1" applyFill="1" applyBorder="1" applyAlignment="1">
      <alignment horizontal="left" vertical="top" wrapText="1"/>
    </xf>
    <xf numFmtId="49" fontId="26" fillId="2" borderId="1" xfId="0" applyNumberFormat="1" applyFont="1" applyFill="1" applyBorder="1" applyAlignment="1" applyProtection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</xf>
    <xf numFmtId="49" fontId="8" fillId="2" borderId="3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left" vertical="top" wrapText="1"/>
    </xf>
    <xf numFmtId="49" fontId="0" fillId="0" borderId="4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Alignment="1"/>
  </cellXfs>
  <cellStyles count="18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4 3" xfId="9"/>
    <cellStyle name="Обычный 4 3 2" xfId="10"/>
    <cellStyle name="Обычный 4 3 3" xfId="11"/>
    <cellStyle name="Обычный 4 4" xfId="12"/>
    <cellStyle name="Обычный 5" xfId="13"/>
    <cellStyle name="Обычный 5 2" xfId="14"/>
    <cellStyle name="Обычный 5 3" xfId="15"/>
    <cellStyle name="Обычный 5 4" xfId="16"/>
    <cellStyle name="Обычный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59"/>
  <sheetViews>
    <sheetView tabSelected="1" zoomScaleNormal="100" zoomScaleSheetLayoutView="100" workbookViewId="0">
      <selection activeCell="G4" sqref="G4:Y4"/>
    </sheetView>
  </sheetViews>
  <sheetFormatPr defaultColWidth="9.140625" defaultRowHeight="12.75" x14ac:dyDescent="0.2"/>
  <cols>
    <col min="1" max="1" width="37" style="1" customWidth="1"/>
    <col min="2" max="2" width="6.7109375" style="1" customWidth="1"/>
    <col min="3" max="3" width="4.5703125" style="1" bestFit="1" customWidth="1"/>
    <col min="4" max="4" width="3.85546875" style="1" customWidth="1"/>
    <col min="5" max="5" width="14" style="1" bestFit="1" customWidth="1"/>
    <col min="6" max="6" width="5.140625" style="2" customWidth="1"/>
    <col min="7" max="7" width="13" style="1" customWidth="1"/>
    <col min="8" max="8" width="3.7109375" style="1" hidden="1" customWidth="1"/>
    <col min="9" max="9" width="0.5703125" style="1" hidden="1" customWidth="1"/>
    <col min="10" max="24" width="0" style="1" hidden="1" customWidth="1"/>
    <col min="25" max="25" width="10.85546875" style="1" customWidth="1"/>
    <col min="26" max="16384" width="9.140625" style="1"/>
  </cols>
  <sheetData>
    <row r="1" spans="1:25" x14ac:dyDescent="0.2">
      <c r="G1" s="140" t="s">
        <v>589</v>
      </c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</row>
    <row r="2" spans="1:25" x14ac:dyDescent="0.2">
      <c r="G2" s="140" t="s">
        <v>43</v>
      </c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</row>
    <row r="3" spans="1:25" x14ac:dyDescent="0.2">
      <c r="G3" s="140" t="s">
        <v>44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</row>
    <row r="4" spans="1:25" x14ac:dyDescent="0.2">
      <c r="G4" s="140" t="s">
        <v>590</v>
      </c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</row>
    <row r="5" spans="1:25" x14ac:dyDescent="0.2">
      <c r="E5" s="7"/>
      <c r="G5" s="7"/>
    </row>
    <row r="6" spans="1:25" x14ac:dyDescent="0.2">
      <c r="G6" s="3"/>
    </row>
    <row r="8" spans="1:25" ht="15" customHeight="1" x14ac:dyDescent="0.2">
      <c r="A8" s="138" t="s">
        <v>303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</row>
    <row r="9" spans="1:25" ht="15" customHeight="1" x14ac:dyDescent="0.2">
      <c r="A9" s="138" t="s">
        <v>304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</row>
    <row r="10" spans="1:25" ht="15" customHeight="1" x14ac:dyDescent="0.2">
      <c r="A10" s="138" t="s">
        <v>305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</row>
    <row r="11" spans="1:25" ht="15" customHeight="1" x14ac:dyDescent="0.2">
      <c r="A11" s="138" t="s">
        <v>306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</row>
    <row r="12" spans="1:25" ht="15" customHeight="1" x14ac:dyDescent="0.2">
      <c r="A12" s="138" t="s">
        <v>307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</row>
    <row r="13" spans="1:25" ht="15" customHeight="1" x14ac:dyDescent="0.2">
      <c r="A13" s="138" t="s">
        <v>514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</row>
    <row r="14" spans="1:25" s="4" customFormat="1" ht="15" x14ac:dyDescent="0.2">
      <c r="A14" s="8"/>
      <c r="B14" s="8"/>
      <c r="C14" s="8"/>
      <c r="D14" s="8"/>
      <c r="E14" s="8"/>
      <c r="F14" s="8"/>
      <c r="G14" s="8"/>
    </row>
    <row r="15" spans="1:25" s="4" customFormat="1" ht="15" x14ac:dyDescent="0.2">
      <c r="F15" s="5"/>
      <c r="Y15" s="6" t="s">
        <v>308</v>
      </c>
    </row>
    <row r="16" spans="1:25" ht="18.600000000000001" customHeight="1" x14ac:dyDescent="0.2">
      <c r="A16" s="137" t="s">
        <v>9</v>
      </c>
      <c r="B16" s="139" t="s">
        <v>63</v>
      </c>
      <c r="C16" s="137" t="s">
        <v>5</v>
      </c>
      <c r="D16" s="137" t="s">
        <v>6</v>
      </c>
      <c r="E16" s="137" t="s">
        <v>7</v>
      </c>
      <c r="F16" s="137" t="s">
        <v>8</v>
      </c>
      <c r="G16" s="137" t="s">
        <v>321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</row>
    <row r="17" spans="1:25" ht="13.15" customHeight="1" x14ac:dyDescent="0.2">
      <c r="A17" s="137"/>
      <c r="B17" s="139"/>
      <c r="C17" s="137"/>
      <c r="D17" s="137"/>
      <c r="E17" s="137"/>
      <c r="F17" s="137"/>
      <c r="G17" s="102">
        <v>2023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103">
        <v>2024</v>
      </c>
    </row>
    <row r="18" spans="1:25" ht="32.450000000000003" customHeight="1" x14ac:dyDescent="0.2">
      <c r="A18" s="51" t="s">
        <v>61</v>
      </c>
      <c r="B18" s="12" t="s">
        <v>4</v>
      </c>
      <c r="C18" s="9"/>
      <c r="D18" s="9"/>
      <c r="E18" s="9"/>
      <c r="F18" s="9"/>
      <c r="G18" s="10">
        <f>G19+G91+G123+G132+G47</f>
        <v>116197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10">
        <f>Y19+Y91+Y123+Y132</f>
        <v>111459</v>
      </c>
    </row>
    <row r="19" spans="1:25" ht="12.75" customHeight="1" x14ac:dyDescent="0.2">
      <c r="A19" s="11" t="s">
        <v>47</v>
      </c>
      <c r="B19" s="12" t="s">
        <v>4</v>
      </c>
      <c r="C19" s="12" t="s">
        <v>0</v>
      </c>
      <c r="D19" s="12" t="s">
        <v>17</v>
      </c>
      <c r="E19" s="9"/>
      <c r="F19" s="9"/>
      <c r="G19" s="10">
        <f>G25+G61+G66+G20+G53</f>
        <v>90851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10">
        <f>Y25+Y61+Y66+Y20+Y53</f>
        <v>85949</v>
      </c>
    </row>
    <row r="20" spans="1:25" ht="51" x14ac:dyDescent="0.2">
      <c r="A20" s="14" t="s">
        <v>205</v>
      </c>
      <c r="B20" s="12" t="s">
        <v>4</v>
      </c>
      <c r="C20" s="12" t="s">
        <v>0</v>
      </c>
      <c r="D20" s="12" t="s">
        <v>3</v>
      </c>
      <c r="E20" s="9"/>
      <c r="F20" s="9"/>
      <c r="G20" s="13">
        <f>G21</f>
        <v>2770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13">
        <f>Y21</f>
        <v>2774</v>
      </c>
    </row>
    <row r="21" spans="1:25" ht="38.25" x14ac:dyDescent="0.2">
      <c r="A21" s="15" t="s">
        <v>207</v>
      </c>
      <c r="B21" s="16" t="s">
        <v>4</v>
      </c>
      <c r="C21" s="16" t="s">
        <v>0</v>
      </c>
      <c r="D21" s="16" t="s">
        <v>3</v>
      </c>
      <c r="E21" s="9" t="s">
        <v>116</v>
      </c>
      <c r="F21" s="9"/>
      <c r="G21" s="13">
        <f>G22</f>
        <v>2770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13">
        <f>Y22</f>
        <v>2774</v>
      </c>
    </row>
    <row r="22" spans="1:25" ht="63.75" x14ac:dyDescent="0.2">
      <c r="A22" s="17" t="s">
        <v>301</v>
      </c>
      <c r="B22" s="16" t="s">
        <v>4</v>
      </c>
      <c r="C22" s="16" t="s">
        <v>0</v>
      </c>
      <c r="D22" s="16" t="s">
        <v>3</v>
      </c>
      <c r="E22" s="9" t="s">
        <v>198</v>
      </c>
      <c r="F22" s="9"/>
      <c r="G22" s="13">
        <f>G23</f>
        <v>2770</v>
      </c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13">
        <f>Y23</f>
        <v>2774</v>
      </c>
    </row>
    <row r="23" spans="1:25" ht="89.25" x14ac:dyDescent="0.2">
      <c r="A23" s="18" t="s">
        <v>88</v>
      </c>
      <c r="B23" s="16" t="s">
        <v>4</v>
      </c>
      <c r="C23" s="16" t="s">
        <v>0</v>
      </c>
      <c r="D23" s="16" t="s">
        <v>3</v>
      </c>
      <c r="E23" s="9" t="s">
        <v>198</v>
      </c>
      <c r="F23" s="9">
        <v>100</v>
      </c>
      <c r="G23" s="13">
        <f>G24</f>
        <v>2770</v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13">
        <f>Y24</f>
        <v>2774</v>
      </c>
    </row>
    <row r="24" spans="1:25" ht="38.25" x14ac:dyDescent="0.2">
      <c r="A24" s="19" t="s">
        <v>194</v>
      </c>
      <c r="B24" s="16" t="s">
        <v>4</v>
      </c>
      <c r="C24" s="16" t="s">
        <v>0</v>
      </c>
      <c r="D24" s="16" t="s">
        <v>3</v>
      </c>
      <c r="E24" s="9" t="s">
        <v>198</v>
      </c>
      <c r="F24" s="9">
        <v>120</v>
      </c>
      <c r="G24" s="13">
        <f>2652+118</f>
        <v>2770</v>
      </c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13">
        <f>2652+122</f>
        <v>2774</v>
      </c>
    </row>
    <row r="25" spans="1:25" ht="76.5" x14ac:dyDescent="0.2">
      <c r="A25" s="14" t="s">
        <v>1</v>
      </c>
      <c r="B25" s="16" t="s">
        <v>4</v>
      </c>
      <c r="C25" s="20" t="s">
        <v>0</v>
      </c>
      <c r="D25" s="20" t="s">
        <v>2</v>
      </c>
      <c r="E25" s="9"/>
      <c r="F25" s="9"/>
      <c r="G25" s="13">
        <f>G26+G31+G39+G44</f>
        <v>65715</v>
      </c>
      <c r="H25" s="13">
        <f t="shared" ref="H25:Y25" si="0">H26+H31+H39+H44</f>
        <v>0</v>
      </c>
      <c r="I25" s="13">
        <f t="shared" si="0"/>
        <v>0</v>
      </c>
      <c r="J25" s="13">
        <f t="shared" si="0"/>
        <v>0</v>
      </c>
      <c r="K25" s="13">
        <f t="shared" si="0"/>
        <v>0</v>
      </c>
      <c r="L25" s="13">
        <f t="shared" si="0"/>
        <v>0</v>
      </c>
      <c r="M25" s="13">
        <f t="shared" si="0"/>
        <v>0</v>
      </c>
      <c r="N25" s="13">
        <f t="shared" si="0"/>
        <v>0</v>
      </c>
      <c r="O25" s="13">
        <f t="shared" si="0"/>
        <v>0</v>
      </c>
      <c r="P25" s="13">
        <f t="shared" si="0"/>
        <v>0</v>
      </c>
      <c r="Q25" s="13">
        <f t="shared" si="0"/>
        <v>0</v>
      </c>
      <c r="R25" s="13">
        <f t="shared" si="0"/>
        <v>0</v>
      </c>
      <c r="S25" s="13">
        <f t="shared" si="0"/>
        <v>0</v>
      </c>
      <c r="T25" s="13">
        <f t="shared" si="0"/>
        <v>0</v>
      </c>
      <c r="U25" s="13">
        <f t="shared" si="0"/>
        <v>0</v>
      </c>
      <c r="V25" s="13">
        <f t="shared" si="0"/>
        <v>0</v>
      </c>
      <c r="W25" s="13">
        <f t="shared" si="0"/>
        <v>0</v>
      </c>
      <c r="X25" s="13">
        <f t="shared" si="0"/>
        <v>0</v>
      </c>
      <c r="Y25" s="13">
        <f t="shared" si="0"/>
        <v>65797</v>
      </c>
    </row>
    <row r="26" spans="1:25" ht="30" customHeight="1" x14ac:dyDescent="0.2">
      <c r="A26" s="17" t="s">
        <v>208</v>
      </c>
      <c r="B26" s="16" t="s">
        <v>4</v>
      </c>
      <c r="C26" s="16" t="s">
        <v>0</v>
      </c>
      <c r="D26" s="16" t="s">
        <v>2</v>
      </c>
      <c r="E26" s="9" t="s">
        <v>279</v>
      </c>
      <c r="F26" s="9"/>
      <c r="G26" s="13">
        <f>G27</f>
        <v>130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13">
        <f>Y27</f>
        <v>130</v>
      </c>
    </row>
    <row r="27" spans="1:25" ht="42" customHeight="1" x14ac:dyDescent="0.2">
      <c r="A27" s="17" t="s">
        <v>209</v>
      </c>
      <c r="B27" s="16" t="s">
        <v>4</v>
      </c>
      <c r="C27" s="16" t="s">
        <v>0</v>
      </c>
      <c r="D27" s="16" t="s">
        <v>2</v>
      </c>
      <c r="E27" s="9" t="s">
        <v>280</v>
      </c>
      <c r="F27" s="9"/>
      <c r="G27" s="13">
        <f>G28</f>
        <v>130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13">
        <f>Y28</f>
        <v>130</v>
      </c>
    </row>
    <row r="28" spans="1:25" ht="25.5" x14ac:dyDescent="0.2">
      <c r="A28" s="17" t="s">
        <v>332</v>
      </c>
      <c r="B28" s="16" t="s">
        <v>4</v>
      </c>
      <c r="C28" s="16" t="s">
        <v>0</v>
      </c>
      <c r="D28" s="16" t="s">
        <v>2</v>
      </c>
      <c r="E28" s="9" t="s">
        <v>281</v>
      </c>
      <c r="F28" s="9"/>
      <c r="G28" s="13">
        <f>G29</f>
        <v>130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13">
        <f>Y29</f>
        <v>130</v>
      </c>
    </row>
    <row r="29" spans="1:25" ht="38.25" x14ac:dyDescent="0.2">
      <c r="A29" s="18" t="s">
        <v>312</v>
      </c>
      <c r="B29" s="16" t="s">
        <v>4</v>
      </c>
      <c r="C29" s="16" t="s">
        <v>0</v>
      </c>
      <c r="D29" s="16" t="s">
        <v>2</v>
      </c>
      <c r="E29" s="9" t="s">
        <v>197</v>
      </c>
      <c r="F29" s="9">
        <v>200</v>
      </c>
      <c r="G29" s="13">
        <f>G30</f>
        <v>130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13">
        <f>Y30</f>
        <v>130</v>
      </c>
    </row>
    <row r="30" spans="1:25" ht="38.25" x14ac:dyDescent="0.2">
      <c r="A30" s="18" t="s">
        <v>313</v>
      </c>
      <c r="B30" s="16" t="s">
        <v>4</v>
      </c>
      <c r="C30" s="16" t="s">
        <v>0</v>
      </c>
      <c r="D30" s="16" t="s">
        <v>2</v>
      </c>
      <c r="E30" s="9" t="s">
        <v>197</v>
      </c>
      <c r="F30" s="9">
        <v>240</v>
      </c>
      <c r="G30" s="13">
        <v>130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13">
        <v>130</v>
      </c>
    </row>
    <row r="31" spans="1:25" ht="38.25" x14ac:dyDescent="0.2">
      <c r="A31" s="15" t="s">
        <v>207</v>
      </c>
      <c r="B31" s="16" t="s">
        <v>4</v>
      </c>
      <c r="C31" s="16" t="s">
        <v>0</v>
      </c>
      <c r="D31" s="16" t="s">
        <v>2</v>
      </c>
      <c r="E31" s="9" t="s">
        <v>116</v>
      </c>
      <c r="F31" s="9"/>
      <c r="G31" s="13">
        <f>G32</f>
        <v>64708</v>
      </c>
      <c r="H31" s="13">
        <f t="shared" ref="H31:Y31" si="1">H32</f>
        <v>0</v>
      </c>
      <c r="I31" s="13">
        <f t="shared" si="1"/>
        <v>0</v>
      </c>
      <c r="J31" s="13">
        <f t="shared" si="1"/>
        <v>0</v>
      </c>
      <c r="K31" s="13">
        <f t="shared" si="1"/>
        <v>0</v>
      </c>
      <c r="L31" s="13">
        <f t="shared" si="1"/>
        <v>0</v>
      </c>
      <c r="M31" s="13">
        <f t="shared" si="1"/>
        <v>0</v>
      </c>
      <c r="N31" s="13">
        <f t="shared" si="1"/>
        <v>0</v>
      </c>
      <c r="O31" s="13">
        <f t="shared" si="1"/>
        <v>0</v>
      </c>
      <c r="P31" s="13">
        <f t="shared" si="1"/>
        <v>0</v>
      </c>
      <c r="Q31" s="13">
        <f t="shared" si="1"/>
        <v>0</v>
      </c>
      <c r="R31" s="13">
        <f t="shared" si="1"/>
        <v>0</v>
      </c>
      <c r="S31" s="13">
        <f t="shared" si="1"/>
        <v>0</v>
      </c>
      <c r="T31" s="13">
        <f t="shared" si="1"/>
        <v>0</v>
      </c>
      <c r="U31" s="13">
        <f t="shared" si="1"/>
        <v>0</v>
      </c>
      <c r="V31" s="13">
        <f t="shared" si="1"/>
        <v>0</v>
      </c>
      <c r="W31" s="13">
        <f t="shared" si="1"/>
        <v>0</v>
      </c>
      <c r="X31" s="13">
        <f t="shared" si="1"/>
        <v>0</v>
      </c>
      <c r="Y31" s="13">
        <f t="shared" si="1"/>
        <v>64789</v>
      </c>
    </row>
    <row r="32" spans="1:25" ht="25.5" x14ac:dyDescent="0.2">
      <c r="A32" s="21" t="s">
        <v>64</v>
      </c>
      <c r="B32" s="16" t="s">
        <v>4</v>
      </c>
      <c r="C32" s="16" t="s">
        <v>0</v>
      </c>
      <c r="D32" s="16" t="s">
        <v>2</v>
      </c>
      <c r="E32" s="16" t="s">
        <v>105</v>
      </c>
      <c r="F32" s="9"/>
      <c r="G32" s="13">
        <f>G33+G35+G37</f>
        <v>64708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13">
        <f>Y33+Y35+Y37</f>
        <v>64789</v>
      </c>
    </row>
    <row r="33" spans="1:25" ht="89.25" x14ac:dyDescent="0.2">
      <c r="A33" s="18" t="s">
        <v>88</v>
      </c>
      <c r="B33" s="16" t="s">
        <v>4</v>
      </c>
      <c r="C33" s="16" t="s">
        <v>0</v>
      </c>
      <c r="D33" s="16" t="s">
        <v>2</v>
      </c>
      <c r="E33" s="16" t="s">
        <v>105</v>
      </c>
      <c r="F33" s="9">
        <v>100</v>
      </c>
      <c r="G33" s="13">
        <f>G34</f>
        <v>56578</v>
      </c>
      <c r="H33" s="13">
        <f t="shared" ref="H33:Y33" si="2">H34</f>
        <v>0</v>
      </c>
      <c r="I33" s="13">
        <f t="shared" si="2"/>
        <v>0</v>
      </c>
      <c r="J33" s="13">
        <f t="shared" si="2"/>
        <v>0</v>
      </c>
      <c r="K33" s="13">
        <f t="shared" si="2"/>
        <v>0</v>
      </c>
      <c r="L33" s="13">
        <f t="shared" si="2"/>
        <v>0</v>
      </c>
      <c r="M33" s="13">
        <f t="shared" si="2"/>
        <v>0</v>
      </c>
      <c r="N33" s="13">
        <f t="shared" si="2"/>
        <v>0</v>
      </c>
      <c r="O33" s="13">
        <f t="shared" si="2"/>
        <v>0</v>
      </c>
      <c r="P33" s="13">
        <f t="shared" si="2"/>
        <v>0</v>
      </c>
      <c r="Q33" s="13">
        <f t="shared" si="2"/>
        <v>0</v>
      </c>
      <c r="R33" s="13">
        <f t="shared" si="2"/>
        <v>0</v>
      </c>
      <c r="S33" s="13">
        <f t="shared" si="2"/>
        <v>0</v>
      </c>
      <c r="T33" s="13">
        <f t="shared" si="2"/>
        <v>0</v>
      </c>
      <c r="U33" s="13">
        <f t="shared" si="2"/>
        <v>0</v>
      </c>
      <c r="V33" s="13">
        <f t="shared" si="2"/>
        <v>0</v>
      </c>
      <c r="W33" s="13">
        <f t="shared" si="2"/>
        <v>0</v>
      </c>
      <c r="X33" s="13">
        <f t="shared" si="2"/>
        <v>0</v>
      </c>
      <c r="Y33" s="13">
        <f t="shared" si="2"/>
        <v>56538</v>
      </c>
    </row>
    <row r="34" spans="1:25" ht="38.25" x14ac:dyDescent="0.2">
      <c r="A34" s="19" t="s">
        <v>194</v>
      </c>
      <c r="B34" s="16" t="s">
        <v>4</v>
      </c>
      <c r="C34" s="16" t="s">
        <v>0</v>
      </c>
      <c r="D34" s="16" t="s">
        <v>2</v>
      </c>
      <c r="E34" s="16" t="s">
        <v>105</v>
      </c>
      <c r="F34" s="9">
        <v>120</v>
      </c>
      <c r="G34" s="13">
        <f>54775+107+2210-514</f>
        <v>56578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13">
        <f>54775+115+2158-510</f>
        <v>56538</v>
      </c>
    </row>
    <row r="35" spans="1:25" ht="38.25" x14ac:dyDescent="0.2">
      <c r="A35" s="18" t="s">
        <v>312</v>
      </c>
      <c r="B35" s="16" t="s">
        <v>4</v>
      </c>
      <c r="C35" s="16" t="s">
        <v>0</v>
      </c>
      <c r="D35" s="16" t="s">
        <v>2</v>
      </c>
      <c r="E35" s="16" t="s">
        <v>105</v>
      </c>
      <c r="F35" s="9">
        <v>200</v>
      </c>
      <c r="G35" s="13">
        <f>G36</f>
        <v>8115</v>
      </c>
      <c r="H35" s="13">
        <f t="shared" ref="H35:Y35" si="3">H36</f>
        <v>0</v>
      </c>
      <c r="I35" s="13">
        <f t="shared" si="3"/>
        <v>0</v>
      </c>
      <c r="J35" s="13">
        <f t="shared" si="3"/>
        <v>0</v>
      </c>
      <c r="K35" s="13">
        <f t="shared" si="3"/>
        <v>0</v>
      </c>
      <c r="L35" s="13">
        <f t="shared" si="3"/>
        <v>0</v>
      </c>
      <c r="M35" s="13">
        <f t="shared" si="3"/>
        <v>0</v>
      </c>
      <c r="N35" s="13">
        <f t="shared" si="3"/>
        <v>0</v>
      </c>
      <c r="O35" s="13">
        <f t="shared" si="3"/>
        <v>0</v>
      </c>
      <c r="P35" s="13">
        <f t="shared" si="3"/>
        <v>0</v>
      </c>
      <c r="Q35" s="13">
        <f t="shared" si="3"/>
        <v>0</v>
      </c>
      <c r="R35" s="13">
        <f t="shared" si="3"/>
        <v>0</v>
      </c>
      <c r="S35" s="13">
        <f t="shared" si="3"/>
        <v>0</v>
      </c>
      <c r="T35" s="13">
        <f t="shared" si="3"/>
        <v>0</v>
      </c>
      <c r="U35" s="13">
        <f t="shared" si="3"/>
        <v>0</v>
      </c>
      <c r="V35" s="13">
        <f t="shared" si="3"/>
        <v>0</v>
      </c>
      <c r="W35" s="13">
        <f t="shared" si="3"/>
        <v>0</v>
      </c>
      <c r="X35" s="13">
        <f t="shared" si="3"/>
        <v>0</v>
      </c>
      <c r="Y35" s="13">
        <f t="shared" si="3"/>
        <v>8236</v>
      </c>
    </row>
    <row r="36" spans="1:25" ht="38.25" x14ac:dyDescent="0.2">
      <c r="A36" s="18" t="s">
        <v>313</v>
      </c>
      <c r="B36" s="16" t="s">
        <v>4</v>
      </c>
      <c r="C36" s="16" t="s">
        <v>0</v>
      </c>
      <c r="D36" s="16" t="s">
        <v>2</v>
      </c>
      <c r="E36" s="16" t="s">
        <v>105</v>
      </c>
      <c r="F36" s="9">
        <v>240</v>
      </c>
      <c r="G36" s="13">
        <v>8115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>
        <v>8236</v>
      </c>
    </row>
    <row r="37" spans="1:25" ht="17.45" customHeight="1" x14ac:dyDescent="0.2">
      <c r="A37" s="18" t="s">
        <v>66</v>
      </c>
      <c r="B37" s="16" t="s">
        <v>4</v>
      </c>
      <c r="C37" s="16" t="s">
        <v>0</v>
      </c>
      <c r="D37" s="16" t="s">
        <v>2</v>
      </c>
      <c r="E37" s="16" t="s">
        <v>105</v>
      </c>
      <c r="F37" s="9">
        <v>800</v>
      </c>
      <c r="G37" s="13">
        <f>G38</f>
        <v>15</v>
      </c>
      <c r="H37" s="13">
        <f t="shared" ref="H37:Y37" si="4">H38</f>
        <v>0</v>
      </c>
      <c r="I37" s="13">
        <f t="shared" si="4"/>
        <v>0</v>
      </c>
      <c r="J37" s="13">
        <f t="shared" si="4"/>
        <v>0</v>
      </c>
      <c r="K37" s="13">
        <f t="shared" si="4"/>
        <v>0</v>
      </c>
      <c r="L37" s="13">
        <f t="shared" si="4"/>
        <v>0</v>
      </c>
      <c r="M37" s="13">
        <f t="shared" si="4"/>
        <v>0</v>
      </c>
      <c r="N37" s="13">
        <f t="shared" si="4"/>
        <v>0</v>
      </c>
      <c r="O37" s="13">
        <f t="shared" si="4"/>
        <v>0</v>
      </c>
      <c r="P37" s="13">
        <f t="shared" si="4"/>
        <v>0</v>
      </c>
      <c r="Q37" s="13">
        <f t="shared" si="4"/>
        <v>0</v>
      </c>
      <c r="R37" s="13">
        <f t="shared" si="4"/>
        <v>0</v>
      </c>
      <c r="S37" s="13">
        <f t="shared" si="4"/>
        <v>0</v>
      </c>
      <c r="T37" s="13">
        <f t="shared" si="4"/>
        <v>0</v>
      </c>
      <c r="U37" s="13">
        <f t="shared" si="4"/>
        <v>0</v>
      </c>
      <c r="V37" s="13">
        <f t="shared" si="4"/>
        <v>0</v>
      </c>
      <c r="W37" s="13">
        <f t="shared" si="4"/>
        <v>0</v>
      </c>
      <c r="X37" s="13">
        <f t="shared" si="4"/>
        <v>0</v>
      </c>
      <c r="Y37" s="13">
        <f t="shared" si="4"/>
        <v>15</v>
      </c>
    </row>
    <row r="38" spans="1:25" ht="29.25" customHeight="1" x14ac:dyDescent="0.2">
      <c r="A38" s="19" t="s">
        <v>326</v>
      </c>
      <c r="B38" s="16" t="s">
        <v>4</v>
      </c>
      <c r="C38" s="16" t="s">
        <v>0</v>
      </c>
      <c r="D38" s="16" t="s">
        <v>2</v>
      </c>
      <c r="E38" s="16" t="s">
        <v>105</v>
      </c>
      <c r="F38" s="9">
        <v>850</v>
      </c>
      <c r="G38" s="13">
        <v>15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13">
        <v>15</v>
      </c>
    </row>
    <row r="39" spans="1:25" ht="29.25" customHeight="1" x14ac:dyDescent="0.2">
      <c r="A39" s="17" t="s">
        <v>67</v>
      </c>
      <c r="B39" s="16" t="s">
        <v>4</v>
      </c>
      <c r="C39" s="16" t="s">
        <v>0</v>
      </c>
      <c r="D39" s="16" t="s">
        <v>2</v>
      </c>
      <c r="E39" s="9" t="s">
        <v>200</v>
      </c>
      <c r="F39" s="9"/>
      <c r="G39" s="13">
        <f>G40+G42</f>
        <v>875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13">
        <f>Y40+Y42</f>
        <v>876</v>
      </c>
    </row>
    <row r="40" spans="1:25" ht="91.5" customHeight="1" x14ac:dyDescent="0.2">
      <c r="A40" s="18" t="s">
        <v>88</v>
      </c>
      <c r="B40" s="16" t="s">
        <v>4</v>
      </c>
      <c r="C40" s="16" t="s">
        <v>0</v>
      </c>
      <c r="D40" s="16" t="s">
        <v>2</v>
      </c>
      <c r="E40" s="9" t="s">
        <v>200</v>
      </c>
      <c r="F40" s="9">
        <v>100</v>
      </c>
      <c r="G40" s="13">
        <f>G41</f>
        <v>790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13">
        <f>Y41</f>
        <v>790</v>
      </c>
    </row>
    <row r="41" spans="1:25" ht="42" customHeight="1" x14ac:dyDescent="0.2">
      <c r="A41" s="19" t="s">
        <v>194</v>
      </c>
      <c r="B41" s="16" t="s">
        <v>4</v>
      </c>
      <c r="C41" s="16" t="s">
        <v>0</v>
      </c>
      <c r="D41" s="16" t="s">
        <v>2</v>
      </c>
      <c r="E41" s="9" t="s">
        <v>200</v>
      </c>
      <c r="F41" s="9">
        <v>120</v>
      </c>
      <c r="G41" s="13">
        <f>761+29</f>
        <v>790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13">
        <f>761+29</f>
        <v>790</v>
      </c>
    </row>
    <row r="42" spans="1:25" ht="44.45" customHeight="1" x14ac:dyDescent="0.2">
      <c r="A42" s="18" t="s">
        <v>312</v>
      </c>
      <c r="B42" s="16" t="s">
        <v>4</v>
      </c>
      <c r="C42" s="16" t="s">
        <v>0</v>
      </c>
      <c r="D42" s="16" t="s">
        <v>2</v>
      </c>
      <c r="E42" s="9" t="s">
        <v>200</v>
      </c>
      <c r="F42" s="9">
        <v>200</v>
      </c>
      <c r="G42" s="13">
        <f>G43</f>
        <v>85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13">
        <f>Y43</f>
        <v>86</v>
      </c>
    </row>
    <row r="43" spans="1:25" ht="41.45" customHeight="1" x14ac:dyDescent="0.2">
      <c r="A43" s="18" t="s">
        <v>313</v>
      </c>
      <c r="B43" s="16" t="s">
        <v>4</v>
      </c>
      <c r="C43" s="16" t="s">
        <v>0</v>
      </c>
      <c r="D43" s="16" t="s">
        <v>2</v>
      </c>
      <c r="E43" s="9" t="s">
        <v>200</v>
      </c>
      <c r="F43" s="9">
        <v>240</v>
      </c>
      <c r="G43" s="13">
        <v>85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13">
        <v>86</v>
      </c>
    </row>
    <row r="44" spans="1:25" ht="82.5" customHeight="1" x14ac:dyDescent="0.2">
      <c r="A44" s="17" t="s">
        <v>68</v>
      </c>
      <c r="B44" s="16" t="s">
        <v>4</v>
      </c>
      <c r="C44" s="16" t="s">
        <v>0</v>
      </c>
      <c r="D44" s="16" t="s">
        <v>2</v>
      </c>
      <c r="E44" s="9" t="s">
        <v>201</v>
      </c>
      <c r="F44" s="9"/>
      <c r="G44" s="13">
        <f>G45</f>
        <v>2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13">
        <f>Y45</f>
        <v>2</v>
      </c>
    </row>
    <row r="45" spans="1:25" ht="43.15" customHeight="1" x14ac:dyDescent="0.2">
      <c r="A45" s="18" t="s">
        <v>312</v>
      </c>
      <c r="B45" s="16" t="s">
        <v>4</v>
      </c>
      <c r="C45" s="16" t="s">
        <v>0</v>
      </c>
      <c r="D45" s="16" t="s">
        <v>2</v>
      </c>
      <c r="E45" s="9" t="s">
        <v>201</v>
      </c>
      <c r="F45" s="9">
        <v>200</v>
      </c>
      <c r="G45" s="13">
        <f>G46</f>
        <v>2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13">
        <f>Y46</f>
        <v>2</v>
      </c>
    </row>
    <row r="46" spans="1:25" ht="39" customHeight="1" x14ac:dyDescent="0.2">
      <c r="A46" s="18" t="s">
        <v>313</v>
      </c>
      <c r="B46" s="16" t="s">
        <v>4</v>
      </c>
      <c r="C46" s="16" t="s">
        <v>0</v>
      </c>
      <c r="D46" s="16" t="s">
        <v>2</v>
      </c>
      <c r="E46" s="9" t="s">
        <v>201</v>
      </c>
      <c r="F46" s="9">
        <v>240</v>
      </c>
      <c r="G46" s="13">
        <v>2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13">
        <v>2</v>
      </c>
    </row>
    <row r="47" spans="1:25" ht="30.75" hidden="1" customHeight="1" x14ac:dyDescent="0.2">
      <c r="A47" s="22" t="s">
        <v>388</v>
      </c>
      <c r="B47" s="23" t="s">
        <v>4</v>
      </c>
      <c r="C47" s="23" t="s">
        <v>0</v>
      </c>
      <c r="D47" s="23" t="s">
        <v>16</v>
      </c>
      <c r="E47" s="24" t="s">
        <v>116</v>
      </c>
      <c r="F47" s="25"/>
      <c r="G47" s="26">
        <f>G48</f>
        <v>0</v>
      </c>
      <c r="H47" s="26">
        <f t="shared" ref="H47:Y47" si="5">H48</f>
        <v>0</v>
      </c>
      <c r="I47" s="26">
        <f t="shared" si="5"/>
        <v>0</v>
      </c>
      <c r="J47" s="26">
        <f t="shared" si="5"/>
        <v>0</v>
      </c>
      <c r="K47" s="26">
        <f t="shared" si="5"/>
        <v>0</v>
      </c>
      <c r="L47" s="26">
        <f t="shared" si="5"/>
        <v>0</v>
      </c>
      <c r="M47" s="26">
        <f t="shared" si="5"/>
        <v>0</v>
      </c>
      <c r="N47" s="26">
        <f t="shared" si="5"/>
        <v>0</v>
      </c>
      <c r="O47" s="26">
        <f t="shared" si="5"/>
        <v>0</v>
      </c>
      <c r="P47" s="26">
        <f t="shared" si="5"/>
        <v>0</v>
      </c>
      <c r="Q47" s="26">
        <f t="shared" si="5"/>
        <v>0</v>
      </c>
      <c r="R47" s="26">
        <f t="shared" si="5"/>
        <v>0</v>
      </c>
      <c r="S47" s="26">
        <f t="shared" si="5"/>
        <v>0</v>
      </c>
      <c r="T47" s="26">
        <f t="shared" si="5"/>
        <v>0</v>
      </c>
      <c r="U47" s="26">
        <f t="shared" si="5"/>
        <v>0</v>
      </c>
      <c r="V47" s="26">
        <f t="shared" si="5"/>
        <v>0</v>
      </c>
      <c r="W47" s="26">
        <f t="shared" si="5"/>
        <v>0</v>
      </c>
      <c r="X47" s="26">
        <f t="shared" si="5"/>
        <v>0</v>
      </c>
      <c r="Y47" s="26">
        <f t="shared" si="5"/>
        <v>0</v>
      </c>
    </row>
    <row r="48" spans="1:25" ht="31.5" hidden="1" customHeight="1" x14ac:dyDescent="0.2">
      <c r="A48" s="27" t="s">
        <v>389</v>
      </c>
      <c r="B48" s="23" t="s">
        <v>4</v>
      </c>
      <c r="C48" s="23" t="s">
        <v>0</v>
      </c>
      <c r="D48" s="23" t="s">
        <v>16</v>
      </c>
      <c r="E48" s="24" t="s">
        <v>390</v>
      </c>
      <c r="F48" s="25"/>
      <c r="G48" s="26">
        <f>G49</f>
        <v>0</v>
      </c>
      <c r="H48" s="26">
        <f t="shared" ref="H48:Y48" si="6">H49</f>
        <v>0</v>
      </c>
      <c r="I48" s="26">
        <f t="shared" si="6"/>
        <v>0</v>
      </c>
      <c r="J48" s="26">
        <f t="shared" si="6"/>
        <v>0</v>
      </c>
      <c r="K48" s="26">
        <f t="shared" si="6"/>
        <v>0</v>
      </c>
      <c r="L48" s="26">
        <f t="shared" si="6"/>
        <v>0</v>
      </c>
      <c r="M48" s="26">
        <f t="shared" si="6"/>
        <v>0</v>
      </c>
      <c r="N48" s="26">
        <f t="shared" si="6"/>
        <v>0</v>
      </c>
      <c r="O48" s="26">
        <f t="shared" si="6"/>
        <v>0</v>
      </c>
      <c r="P48" s="26">
        <f t="shared" si="6"/>
        <v>0</v>
      </c>
      <c r="Q48" s="26">
        <f t="shared" si="6"/>
        <v>0</v>
      </c>
      <c r="R48" s="26">
        <f t="shared" si="6"/>
        <v>0</v>
      </c>
      <c r="S48" s="26">
        <f t="shared" si="6"/>
        <v>0</v>
      </c>
      <c r="T48" s="26">
        <f t="shared" si="6"/>
        <v>0</v>
      </c>
      <c r="U48" s="26">
        <f t="shared" si="6"/>
        <v>0</v>
      </c>
      <c r="V48" s="26">
        <f t="shared" si="6"/>
        <v>0</v>
      </c>
      <c r="W48" s="26">
        <f t="shared" si="6"/>
        <v>0</v>
      </c>
      <c r="X48" s="26">
        <f t="shared" si="6"/>
        <v>0</v>
      </c>
      <c r="Y48" s="26">
        <f t="shared" si="6"/>
        <v>0</v>
      </c>
    </row>
    <row r="49" spans="1:25" ht="15.75" hidden="1" customHeight="1" x14ac:dyDescent="0.2">
      <c r="A49" s="28" t="s">
        <v>66</v>
      </c>
      <c r="B49" s="23" t="s">
        <v>4</v>
      </c>
      <c r="C49" s="23" t="s">
        <v>0</v>
      </c>
      <c r="D49" s="23" t="s">
        <v>16</v>
      </c>
      <c r="E49" s="24" t="s">
        <v>390</v>
      </c>
      <c r="F49" s="29" t="s">
        <v>70</v>
      </c>
      <c r="G49" s="26">
        <f>G50</f>
        <v>0</v>
      </c>
      <c r="H49" s="26">
        <f t="shared" ref="H49:Y49" si="7">H50</f>
        <v>0</v>
      </c>
      <c r="I49" s="26">
        <f t="shared" si="7"/>
        <v>0</v>
      </c>
      <c r="J49" s="26">
        <f t="shared" si="7"/>
        <v>0</v>
      </c>
      <c r="K49" s="26">
        <f t="shared" si="7"/>
        <v>0</v>
      </c>
      <c r="L49" s="26">
        <f t="shared" si="7"/>
        <v>0</v>
      </c>
      <c r="M49" s="26">
        <f t="shared" si="7"/>
        <v>0</v>
      </c>
      <c r="N49" s="26">
        <f t="shared" si="7"/>
        <v>0</v>
      </c>
      <c r="O49" s="26">
        <f t="shared" si="7"/>
        <v>0</v>
      </c>
      <c r="P49" s="26">
        <f t="shared" si="7"/>
        <v>0</v>
      </c>
      <c r="Q49" s="26">
        <f t="shared" si="7"/>
        <v>0</v>
      </c>
      <c r="R49" s="26">
        <f t="shared" si="7"/>
        <v>0</v>
      </c>
      <c r="S49" s="26">
        <f t="shared" si="7"/>
        <v>0</v>
      </c>
      <c r="T49" s="26">
        <f t="shared" si="7"/>
        <v>0</v>
      </c>
      <c r="U49" s="26">
        <f t="shared" si="7"/>
        <v>0</v>
      </c>
      <c r="V49" s="26">
        <f t="shared" si="7"/>
        <v>0</v>
      </c>
      <c r="W49" s="26">
        <f t="shared" si="7"/>
        <v>0</v>
      </c>
      <c r="X49" s="26">
        <f t="shared" si="7"/>
        <v>0</v>
      </c>
      <c r="Y49" s="26">
        <f t="shared" si="7"/>
        <v>0</v>
      </c>
    </row>
    <row r="50" spans="1:25" ht="17.25" hidden="1" customHeight="1" x14ac:dyDescent="0.2">
      <c r="A50" s="30" t="s">
        <v>394</v>
      </c>
      <c r="B50" s="23" t="s">
        <v>4</v>
      </c>
      <c r="C50" s="23" t="s">
        <v>0</v>
      </c>
      <c r="D50" s="23" t="s">
        <v>16</v>
      </c>
      <c r="E50" s="24" t="s">
        <v>390</v>
      </c>
      <c r="F50" s="31">
        <v>880</v>
      </c>
      <c r="G50" s="26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26"/>
    </row>
    <row r="51" spans="1:25" ht="17.25" hidden="1" customHeight="1" x14ac:dyDescent="0.2">
      <c r="A51" s="97"/>
      <c r="B51" s="98"/>
      <c r="C51" s="98"/>
      <c r="D51" s="98"/>
      <c r="E51" s="99"/>
      <c r="F51" s="100"/>
      <c r="G51" s="101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1"/>
    </row>
    <row r="52" spans="1:25" ht="17.25" hidden="1" customHeight="1" x14ac:dyDescent="0.2">
      <c r="A52" s="97"/>
      <c r="B52" s="98"/>
      <c r="C52" s="98"/>
      <c r="D52" s="98"/>
      <c r="E52" s="99"/>
      <c r="F52" s="100"/>
      <c r="G52" s="101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1"/>
    </row>
    <row r="53" spans="1:25" ht="45.75" customHeight="1" x14ac:dyDescent="0.2">
      <c r="A53" s="14" t="s">
        <v>370</v>
      </c>
      <c r="B53" s="16" t="s">
        <v>4</v>
      </c>
      <c r="C53" s="16" t="s">
        <v>0</v>
      </c>
      <c r="D53" s="16" t="s">
        <v>91</v>
      </c>
      <c r="E53" s="16"/>
      <c r="F53" s="9"/>
      <c r="G53" s="10">
        <f>G54</f>
        <v>1931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10">
        <f>Y54</f>
        <v>1931</v>
      </c>
    </row>
    <row r="54" spans="1:25" ht="33" customHeight="1" x14ac:dyDescent="0.2">
      <c r="A54" s="15" t="s">
        <v>207</v>
      </c>
      <c r="B54" s="16" t="s">
        <v>4</v>
      </c>
      <c r="C54" s="16" t="s">
        <v>0</v>
      </c>
      <c r="D54" s="16" t="s">
        <v>91</v>
      </c>
      <c r="E54" s="9" t="s">
        <v>116</v>
      </c>
      <c r="F54" s="9"/>
      <c r="G54" s="10">
        <f>G55+G60</f>
        <v>1931</v>
      </c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10">
        <f>Y55+Y60</f>
        <v>1931</v>
      </c>
    </row>
    <row r="55" spans="1:25" ht="33.75" customHeight="1" x14ac:dyDescent="0.2">
      <c r="A55" s="34" t="s">
        <v>64</v>
      </c>
      <c r="B55" s="16" t="s">
        <v>4</v>
      </c>
      <c r="C55" s="16" t="s">
        <v>0</v>
      </c>
      <c r="D55" s="16" t="s">
        <v>91</v>
      </c>
      <c r="E55" s="37" t="s">
        <v>105</v>
      </c>
      <c r="F55" s="9"/>
      <c r="G55" s="10">
        <f>G56</f>
        <v>546</v>
      </c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10">
        <f>Y56</f>
        <v>546</v>
      </c>
    </row>
    <row r="56" spans="1:25" ht="33" customHeight="1" x14ac:dyDescent="0.2">
      <c r="A56" s="18" t="s">
        <v>88</v>
      </c>
      <c r="B56" s="16" t="s">
        <v>4</v>
      </c>
      <c r="C56" s="16" t="s">
        <v>0</v>
      </c>
      <c r="D56" s="16" t="s">
        <v>91</v>
      </c>
      <c r="E56" s="37" t="s">
        <v>105</v>
      </c>
      <c r="F56" s="9">
        <v>100</v>
      </c>
      <c r="G56" s="10">
        <f>G57</f>
        <v>546</v>
      </c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10">
        <f>Y57</f>
        <v>546</v>
      </c>
    </row>
    <row r="57" spans="1:25" ht="39" customHeight="1" x14ac:dyDescent="0.2">
      <c r="A57" s="19" t="s">
        <v>194</v>
      </c>
      <c r="B57" s="16" t="s">
        <v>4</v>
      </c>
      <c r="C57" s="16" t="s">
        <v>0</v>
      </c>
      <c r="D57" s="16" t="s">
        <v>91</v>
      </c>
      <c r="E57" s="37" t="s">
        <v>105</v>
      </c>
      <c r="F57" s="9">
        <v>120</v>
      </c>
      <c r="G57" s="10">
        <v>546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10">
        <v>546</v>
      </c>
    </row>
    <row r="58" spans="1:25" ht="55.5" customHeight="1" x14ac:dyDescent="0.2">
      <c r="A58" s="17" t="s">
        <v>540</v>
      </c>
      <c r="B58" s="16" t="s">
        <v>4</v>
      </c>
      <c r="C58" s="16" t="s">
        <v>0</v>
      </c>
      <c r="D58" s="16" t="s">
        <v>91</v>
      </c>
      <c r="E58" s="37" t="s">
        <v>542</v>
      </c>
      <c r="F58" s="9"/>
      <c r="G58" s="10">
        <f>G59</f>
        <v>1385</v>
      </c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10">
        <f>Y59</f>
        <v>1385</v>
      </c>
    </row>
    <row r="59" spans="1:25" ht="54" customHeight="1" x14ac:dyDescent="0.2">
      <c r="A59" s="18" t="s">
        <v>88</v>
      </c>
      <c r="B59" s="16" t="s">
        <v>4</v>
      </c>
      <c r="C59" s="16" t="s">
        <v>0</v>
      </c>
      <c r="D59" s="16" t="s">
        <v>91</v>
      </c>
      <c r="E59" s="37" t="s">
        <v>542</v>
      </c>
      <c r="F59" s="9">
        <v>100</v>
      </c>
      <c r="G59" s="10">
        <f>G60</f>
        <v>1385</v>
      </c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10">
        <f>Y60</f>
        <v>1385</v>
      </c>
    </row>
    <row r="60" spans="1:25" ht="61.5" customHeight="1" x14ac:dyDescent="0.2">
      <c r="A60" s="19" t="s">
        <v>194</v>
      </c>
      <c r="B60" s="16" t="s">
        <v>4</v>
      </c>
      <c r="C60" s="16" t="s">
        <v>0</v>
      </c>
      <c r="D60" s="16" t="s">
        <v>91</v>
      </c>
      <c r="E60" s="37" t="s">
        <v>542</v>
      </c>
      <c r="F60" s="9">
        <v>120</v>
      </c>
      <c r="G60" s="10">
        <v>1385</v>
      </c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10">
        <v>1385</v>
      </c>
    </row>
    <row r="61" spans="1:25" x14ac:dyDescent="0.2">
      <c r="A61" s="32" t="s">
        <v>10</v>
      </c>
      <c r="B61" s="16" t="s">
        <v>4</v>
      </c>
      <c r="C61" s="12" t="s">
        <v>0</v>
      </c>
      <c r="D61" s="12" t="s">
        <v>41</v>
      </c>
      <c r="E61" s="13"/>
      <c r="F61" s="9"/>
      <c r="G61" s="33">
        <f>G62</f>
        <v>3000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33">
        <f>Y62</f>
        <v>3000</v>
      </c>
    </row>
    <row r="62" spans="1:25" ht="38.25" x14ac:dyDescent="0.2">
      <c r="A62" s="15" t="s">
        <v>207</v>
      </c>
      <c r="B62" s="16" t="s">
        <v>4</v>
      </c>
      <c r="C62" s="12" t="s">
        <v>0</v>
      </c>
      <c r="D62" s="12" t="s">
        <v>41</v>
      </c>
      <c r="E62" s="12" t="s">
        <v>116</v>
      </c>
      <c r="F62" s="9"/>
      <c r="G62" s="33">
        <f>G63</f>
        <v>3000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33">
        <f>Y63</f>
        <v>3000</v>
      </c>
    </row>
    <row r="63" spans="1:25" ht="25.5" x14ac:dyDescent="0.2">
      <c r="A63" s="34" t="s">
        <v>69</v>
      </c>
      <c r="B63" s="16" t="s">
        <v>4</v>
      </c>
      <c r="C63" s="12" t="s">
        <v>0</v>
      </c>
      <c r="D63" s="12" t="s">
        <v>41</v>
      </c>
      <c r="E63" s="12" t="s">
        <v>202</v>
      </c>
      <c r="F63" s="9"/>
      <c r="G63" s="33">
        <f>G64</f>
        <v>3000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33">
        <f>Y64</f>
        <v>3000</v>
      </c>
    </row>
    <row r="64" spans="1:25" x14ac:dyDescent="0.2">
      <c r="A64" s="35" t="s">
        <v>66</v>
      </c>
      <c r="B64" s="16" t="s">
        <v>4</v>
      </c>
      <c r="C64" s="12" t="s">
        <v>0</v>
      </c>
      <c r="D64" s="12" t="s">
        <v>41</v>
      </c>
      <c r="E64" s="12" t="s">
        <v>202</v>
      </c>
      <c r="F64" s="12" t="s">
        <v>70</v>
      </c>
      <c r="G64" s="33">
        <f>G65</f>
        <v>3000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33">
        <f>Y65</f>
        <v>3000</v>
      </c>
    </row>
    <row r="65" spans="1:25" x14ac:dyDescent="0.2">
      <c r="A65" s="35" t="s">
        <v>204</v>
      </c>
      <c r="B65" s="16" t="s">
        <v>4</v>
      </c>
      <c r="C65" s="12" t="s">
        <v>0</v>
      </c>
      <c r="D65" s="12" t="s">
        <v>41</v>
      </c>
      <c r="E65" s="12" t="s">
        <v>202</v>
      </c>
      <c r="F65" s="12" t="s">
        <v>203</v>
      </c>
      <c r="G65" s="33">
        <v>3000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33">
        <v>3000</v>
      </c>
    </row>
    <row r="66" spans="1:25" ht="23.45" customHeight="1" x14ac:dyDescent="0.2">
      <c r="A66" s="36" t="s">
        <v>25</v>
      </c>
      <c r="B66" s="16" t="s">
        <v>4</v>
      </c>
      <c r="C66" s="16" t="s">
        <v>0</v>
      </c>
      <c r="D66" s="16" t="s">
        <v>57</v>
      </c>
      <c r="E66" s="13"/>
      <c r="F66" s="9"/>
      <c r="G66" s="13">
        <f>G67+G72</f>
        <v>17435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13">
        <f>Y67+Y72</f>
        <v>12447</v>
      </c>
    </row>
    <row r="67" spans="1:25" ht="63.75" x14ac:dyDescent="0.2">
      <c r="A67" s="15" t="s">
        <v>543</v>
      </c>
      <c r="B67" s="16" t="s">
        <v>4</v>
      </c>
      <c r="C67" s="16" t="s">
        <v>0</v>
      </c>
      <c r="D67" s="16" t="s">
        <v>57</v>
      </c>
      <c r="E67" s="13" t="s">
        <v>210</v>
      </c>
      <c r="F67" s="9"/>
      <c r="G67" s="13">
        <f>G68</f>
        <v>102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13">
        <f>Y68</f>
        <v>102</v>
      </c>
    </row>
    <row r="68" spans="1:25" ht="25.5" x14ac:dyDescent="0.2">
      <c r="A68" s="15" t="s">
        <v>211</v>
      </c>
      <c r="B68" s="16" t="s">
        <v>4</v>
      </c>
      <c r="C68" s="16" t="s">
        <v>0</v>
      </c>
      <c r="D68" s="16" t="s">
        <v>57</v>
      </c>
      <c r="E68" s="13" t="s">
        <v>212</v>
      </c>
      <c r="F68" s="9"/>
      <c r="G68" s="13">
        <f>G69</f>
        <v>102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13">
        <f>Y69</f>
        <v>102</v>
      </c>
    </row>
    <row r="69" spans="1:25" ht="27" customHeight="1" x14ac:dyDescent="0.2">
      <c r="A69" s="21" t="s">
        <v>333</v>
      </c>
      <c r="B69" s="16" t="s">
        <v>4</v>
      </c>
      <c r="C69" s="16" t="s">
        <v>0</v>
      </c>
      <c r="D69" s="16" t="s">
        <v>57</v>
      </c>
      <c r="E69" s="13" t="s">
        <v>213</v>
      </c>
      <c r="F69" s="9"/>
      <c r="G69" s="13">
        <f>G70</f>
        <v>102</v>
      </c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13">
        <f>Y70</f>
        <v>102</v>
      </c>
    </row>
    <row r="70" spans="1:25" ht="38.25" x14ac:dyDescent="0.2">
      <c r="A70" s="18" t="s">
        <v>312</v>
      </c>
      <c r="B70" s="16" t="s">
        <v>4</v>
      </c>
      <c r="C70" s="16" t="s">
        <v>0</v>
      </c>
      <c r="D70" s="16" t="s">
        <v>57</v>
      </c>
      <c r="E70" s="13" t="s">
        <v>213</v>
      </c>
      <c r="F70" s="9">
        <v>200</v>
      </c>
      <c r="G70" s="13">
        <f>G71</f>
        <v>102</v>
      </c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13">
        <f>Y71</f>
        <v>102</v>
      </c>
    </row>
    <row r="71" spans="1:25" ht="38.25" x14ac:dyDescent="0.2">
      <c r="A71" s="18" t="s">
        <v>313</v>
      </c>
      <c r="B71" s="16" t="s">
        <v>4</v>
      </c>
      <c r="C71" s="16" t="s">
        <v>0</v>
      </c>
      <c r="D71" s="16" t="s">
        <v>57</v>
      </c>
      <c r="E71" s="13" t="s">
        <v>213</v>
      </c>
      <c r="F71" s="9">
        <v>240</v>
      </c>
      <c r="G71" s="13">
        <v>102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13">
        <v>102</v>
      </c>
    </row>
    <row r="72" spans="1:25" ht="38.25" x14ac:dyDescent="0.2">
      <c r="A72" s="15" t="s">
        <v>207</v>
      </c>
      <c r="B72" s="16" t="s">
        <v>4</v>
      </c>
      <c r="C72" s="16" t="s">
        <v>0</v>
      </c>
      <c r="D72" s="16" t="s">
        <v>57</v>
      </c>
      <c r="E72" s="13" t="s">
        <v>214</v>
      </c>
      <c r="F72" s="9"/>
      <c r="G72" s="13">
        <f t="shared" ref="G72:Y72" si="8">G86+G78+G83+G73</f>
        <v>17333</v>
      </c>
      <c r="H72" s="13">
        <f t="shared" si="8"/>
        <v>0</v>
      </c>
      <c r="I72" s="13">
        <f t="shared" si="8"/>
        <v>0</v>
      </c>
      <c r="J72" s="13">
        <f t="shared" si="8"/>
        <v>0</v>
      </c>
      <c r="K72" s="13">
        <f t="shared" si="8"/>
        <v>0</v>
      </c>
      <c r="L72" s="13">
        <f t="shared" si="8"/>
        <v>0</v>
      </c>
      <c r="M72" s="13">
        <f t="shared" si="8"/>
        <v>0</v>
      </c>
      <c r="N72" s="13">
        <f t="shared" si="8"/>
        <v>0</v>
      </c>
      <c r="O72" s="13">
        <f t="shared" si="8"/>
        <v>0</v>
      </c>
      <c r="P72" s="13">
        <f t="shared" si="8"/>
        <v>0</v>
      </c>
      <c r="Q72" s="13">
        <f t="shared" si="8"/>
        <v>0</v>
      </c>
      <c r="R72" s="13">
        <f t="shared" si="8"/>
        <v>0</v>
      </c>
      <c r="S72" s="13">
        <f t="shared" si="8"/>
        <v>0</v>
      </c>
      <c r="T72" s="13">
        <f t="shared" si="8"/>
        <v>0</v>
      </c>
      <c r="U72" s="13">
        <f t="shared" si="8"/>
        <v>0</v>
      </c>
      <c r="V72" s="13">
        <f t="shared" si="8"/>
        <v>0</v>
      </c>
      <c r="W72" s="13">
        <f t="shared" si="8"/>
        <v>0</v>
      </c>
      <c r="X72" s="13">
        <f t="shared" si="8"/>
        <v>0</v>
      </c>
      <c r="Y72" s="13">
        <f t="shared" si="8"/>
        <v>12345</v>
      </c>
    </row>
    <row r="73" spans="1:25" ht="25.5" x14ac:dyDescent="0.2">
      <c r="A73" s="15" t="s">
        <v>386</v>
      </c>
      <c r="B73" s="16" t="s">
        <v>4</v>
      </c>
      <c r="C73" s="37" t="s">
        <v>0</v>
      </c>
      <c r="D73" s="37" t="s">
        <v>57</v>
      </c>
      <c r="E73" s="9" t="s">
        <v>387</v>
      </c>
      <c r="F73" s="9"/>
      <c r="G73" s="13">
        <f>G74+G76</f>
        <v>3244</v>
      </c>
      <c r="H73" s="13">
        <f t="shared" ref="H73:Y73" si="9">H74+H76</f>
        <v>0</v>
      </c>
      <c r="I73" s="13">
        <f t="shared" si="9"/>
        <v>0</v>
      </c>
      <c r="J73" s="13">
        <f t="shared" si="9"/>
        <v>0</v>
      </c>
      <c r="K73" s="13">
        <f t="shared" si="9"/>
        <v>0</v>
      </c>
      <c r="L73" s="13">
        <f t="shared" si="9"/>
        <v>0</v>
      </c>
      <c r="M73" s="13">
        <f t="shared" si="9"/>
        <v>0</v>
      </c>
      <c r="N73" s="13">
        <f t="shared" si="9"/>
        <v>0</v>
      </c>
      <c r="O73" s="13">
        <f t="shared" si="9"/>
        <v>0</v>
      </c>
      <c r="P73" s="13">
        <f t="shared" si="9"/>
        <v>0</v>
      </c>
      <c r="Q73" s="13">
        <f t="shared" si="9"/>
        <v>0</v>
      </c>
      <c r="R73" s="13">
        <f t="shared" si="9"/>
        <v>0</v>
      </c>
      <c r="S73" s="13">
        <f t="shared" si="9"/>
        <v>0</v>
      </c>
      <c r="T73" s="13">
        <f t="shared" si="9"/>
        <v>0</v>
      </c>
      <c r="U73" s="13">
        <f t="shared" si="9"/>
        <v>0</v>
      </c>
      <c r="V73" s="13">
        <f t="shared" si="9"/>
        <v>0</v>
      </c>
      <c r="W73" s="13">
        <f t="shared" si="9"/>
        <v>0</v>
      </c>
      <c r="X73" s="13">
        <f t="shared" si="9"/>
        <v>0</v>
      </c>
      <c r="Y73" s="13">
        <f t="shared" si="9"/>
        <v>2971</v>
      </c>
    </row>
    <row r="74" spans="1:25" ht="89.25" x14ac:dyDescent="0.2">
      <c r="A74" s="18" t="s">
        <v>88</v>
      </c>
      <c r="B74" s="16" t="s">
        <v>4</v>
      </c>
      <c r="C74" s="37" t="s">
        <v>0</v>
      </c>
      <c r="D74" s="37" t="s">
        <v>57</v>
      </c>
      <c r="E74" s="9" t="s">
        <v>387</v>
      </c>
      <c r="F74" s="9">
        <v>100</v>
      </c>
      <c r="G74" s="13">
        <f>G75</f>
        <v>2530</v>
      </c>
      <c r="H74" s="13">
        <f t="shared" ref="H74:Y74" si="10">H75</f>
        <v>0</v>
      </c>
      <c r="I74" s="13">
        <f t="shared" si="10"/>
        <v>0</v>
      </c>
      <c r="J74" s="13">
        <f t="shared" si="10"/>
        <v>0</v>
      </c>
      <c r="K74" s="13">
        <f t="shared" si="10"/>
        <v>0</v>
      </c>
      <c r="L74" s="13">
        <f t="shared" si="10"/>
        <v>0</v>
      </c>
      <c r="M74" s="13">
        <f t="shared" si="10"/>
        <v>0</v>
      </c>
      <c r="N74" s="13">
        <f t="shared" si="10"/>
        <v>0</v>
      </c>
      <c r="O74" s="13">
        <f t="shared" si="10"/>
        <v>0</v>
      </c>
      <c r="P74" s="13">
        <f t="shared" si="10"/>
        <v>0</v>
      </c>
      <c r="Q74" s="13">
        <f t="shared" si="10"/>
        <v>0</v>
      </c>
      <c r="R74" s="13">
        <f t="shared" si="10"/>
        <v>0</v>
      </c>
      <c r="S74" s="13">
        <f t="shared" si="10"/>
        <v>0</v>
      </c>
      <c r="T74" s="13">
        <f t="shared" si="10"/>
        <v>0</v>
      </c>
      <c r="U74" s="13">
        <f t="shared" si="10"/>
        <v>0</v>
      </c>
      <c r="V74" s="13">
        <f t="shared" si="10"/>
        <v>0</v>
      </c>
      <c r="W74" s="13">
        <f t="shared" si="10"/>
        <v>0</v>
      </c>
      <c r="X74" s="13">
        <f t="shared" si="10"/>
        <v>0</v>
      </c>
      <c r="Y74" s="13">
        <f t="shared" si="10"/>
        <v>2530</v>
      </c>
    </row>
    <row r="75" spans="1:25" ht="38.25" x14ac:dyDescent="0.2">
      <c r="A75" s="19" t="s">
        <v>194</v>
      </c>
      <c r="B75" s="16" t="s">
        <v>4</v>
      </c>
      <c r="C75" s="37" t="s">
        <v>0</v>
      </c>
      <c r="D75" s="37" t="s">
        <v>57</v>
      </c>
      <c r="E75" s="9" t="s">
        <v>387</v>
      </c>
      <c r="F75" s="9">
        <v>120</v>
      </c>
      <c r="G75" s="13">
        <f>2332+579-381</f>
        <v>2530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>
        <f>980+48+292+1210</f>
        <v>2530</v>
      </c>
    </row>
    <row r="76" spans="1:25" ht="38.25" x14ac:dyDescent="0.2">
      <c r="A76" s="18" t="s">
        <v>312</v>
      </c>
      <c r="B76" s="16" t="s">
        <v>4</v>
      </c>
      <c r="C76" s="37" t="s">
        <v>0</v>
      </c>
      <c r="D76" s="37" t="s">
        <v>57</v>
      </c>
      <c r="E76" s="9" t="s">
        <v>387</v>
      </c>
      <c r="F76" s="9">
        <v>200</v>
      </c>
      <c r="G76" s="13">
        <f>G77</f>
        <v>714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>
        <f>Y77</f>
        <v>441</v>
      </c>
    </row>
    <row r="77" spans="1:25" ht="38.25" x14ac:dyDescent="0.2">
      <c r="A77" s="18" t="s">
        <v>313</v>
      </c>
      <c r="B77" s="16" t="s">
        <v>4</v>
      </c>
      <c r="C77" s="37" t="s">
        <v>0</v>
      </c>
      <c r="D77" s="37" t="s">
        <v>57</v>
      </c>
      <c r="E77" s="9" t="s">
        <v>387</v>
      </c>
      <c r="F77" s="9">
        <v>240</v>
      </c>
      <c r="G77" s="13">
        <f>943-610+381</f>
        <v>714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>
        <f>1651-1210</f>
        <v>441</v>
      </c>
    </row>
    <row r="78" spans="1:25" ht="51" x14ac:dyDescent="0.2">
      <c r="A78" s="38" t="s">
        <v>512</v>
      </c>
      <c r="B78" s="16" t="s">
        <v>4</v>
      </c>
      <c r="C78" s="37" t="s">
        <v>0</v>
      </c>
      <c r="D78" s="37" t="s">
        <v>57</v>
      </c>
      <c r="E78" s="9" t="s">
        <v>324</v>
      </c>
      <c r="F78" s="9"/>
      <c r="G78" s="13">
        <f>G79+G81</f>
        <v>7256</v>
      </c>
      <c r="H78" s="13">
        <f t="shared" ref="H78:Y78" si="11">H79+H81</f>
        <v>0</v>
      </c>
      <c r="I78" s="13">
        <f t="shared" si="11"/>
        <v>0</v>
      </c>
      <c r="J78" s="13">
        <f t="shared" si="11"/>
        <v>0</v>
      </c>
      <c r="K78" s="13">
        <f t="shared" si="11"/>
        <v>0</v>
      </c>
      <c r="L78" s="13">
        <f t="shared" si="11"/>
        <v>0</v>
      </c>
      <c r="M78" s="13">
        <f t="shared" si="11"/>
        <v>0</v>
      </c>
      <c r="N78" s="13">
        <f t="shared" si="11"/>
        <v>0</v>
      </c>
      <c r="O78" s="13">
        <f t="shared" si="11"/>
        <v>0</v>
      </c>
      <c r="P78" s="13">
        <f t="shared" si="11"/>
        <v>0</v>
      </c>
      <c r="Q78" s="13">
        <f t="shared" si="11"/>
        <v>0</v>
      </c>
      <c r="R78" s="13">
        <f t="shared" si="11"/>
        <v>0</v>
      </c>
      <c r="S78" s="13">
        <f t="shared" si="11"/>
        <v>0</v>
      </c>
      <c r="T78" s="13">
        <f t="shared" si="11"/>
        <v>0</v>
      </c>
      <c r="U78" s="13">
        <f t="shared" si="11"/>
        <v>0</v>
      </c>
      <c r="V78" s="13">
        <f t="shared" si="11"/>
        <v>0</v>
      </c>
      <c r="W78" s="13">
        <f t="shared" si="11"/>
        <v>0</v>
      </c>
      <c r="X78" s="13">
        <f t="shared" si="11"/>
        <v>0</v>
      </c>
      <c r="Y78" s="13">
        <f t="shared" si="11"/>
        <v>7541</v>
      </c>
    </row>
    <row r="79" spans="1:25" ht="89.25" x14ac:dyDescent="0.2">
      <c r="A79" s="18" t="s">
        <v>88</v>
      </c>
      <c r="B79" s="16" t="s">
        <v>4</v>
      </c>
      <c r="C79" s="37" t="s">
        <v>0</v>
      </c>
      <c r="D79" s="37" t="s">
        <v>57</v>
      </c>
      <c r="E79" s="9" t="s">
        <v>324</v>
      </c>
      <c r="F79" s="9">
        <v>100</v>
      </c>
      <c r="G79" s="13">
        <f>G80</f>
        <v>7256</v>
      </c>
      <c r="H79" s="13">
        <f t="shared" ref="H79:Y79" si="12">H80</f>
        <v>0</v>
      </c>
      <c r="I79" s="13">
        <f t="shared" si="12"/>
        <v>0</v>
      </c>
      <c r="J79" s="13">
        <f t="shared" si="12"/>
        <v>0</v>
      </c>
      <c r="K79" s="13">
        <f t="shared" si="12"/>
        <v>0</v>
      </c>
      <c r="L79" s="13">
        <f t="shared" si="12"/>
        <v>0</v>
      </c>
      <c r="M79" s="13">
        <f t="shared" si="12"/>
        <v>0</v>
      </c>
      <c r="N79" s="13">
        <f t="shared" si="12"/>
        <v>0</v>
      </c>
      <c r="O79" s="13">
        <f t="shared" si="12"/>
        <v>0</v>
      </c>
      <c r="P79" s="13">
        <f t="shared" si="12"/>
        <v>0</v>
      </c>
      <c r="Q79" s="13">
        <f t="shared" si="12"/>
        <v>0</v>
      </c>
      <c r="R79" s="13">
        <f t="shared" si="12"/>
        <v>0</v>
      </c>
      <c r="S79" s="13">
        <f t="shared" si="12"/>
        <v>0</v>
      </c>
      <c r="T79" s="13">
        <f t="shared" si="12"/>
        <v>0</v>
      </c>
      <c r="U79" s="13">
        <f t="shared" si="12"/>
        <v>0</v>
      </c>
      <c r="V79" s="13">
        <f t="shared" si="12"/>
        <v>0</v>
      </c>
      <c r="W79" s="13">
        <f t="shared" si="12"/>
        <v>0</v>
      </c>
      <c r="X79" s="13">
        <f t="shared" si="12"/>
        <v>0</v>
      </c>
      <c r="Y79" s="13">
        <f t="shared" si="12"/>
        <v>7541</v>
      </c>
    </row>
    <row r="80" spans="1:25" ht="38.25" x14ac:dyDescent="0.2">
      <c r="A80" s="19" t="s">
        <v>194</v>
      </c>
      <c r="B80" s="16" t="s">
        <v>4</v>
      </c>
      <c r="C80" s="37" t="s">
        <v>0</v>
      </c>
      <c r="D80" s="37" t="s">
        <v>57</v>
      </c>
      <c r="E80" s="9" t="s">
        <v>324</v>
      </c>
      <c r="F80" s="9">
        <v>120</v>
      </c>
      <c r="G80" s="13">
        <v>7256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>
        <v>7541</v>
      </c>
    </row>
    <row r="81" spans="1:25" ht="38.25" hidden="1" x14ac:dyDescent="0.2">
      <c r="A81" s="18" t="s">
        <v>312</v>
      </c>
      <c r="B81" s="16" t="s">
        <v>4</v>
      </c>
      <c r="C81" s="37" t="s">
        <v>0</v>
      </c>
      <c r="D81" s="37" t="s">
        <v>57</v>
      </c>
      <c r="E81" s="9" t="s">
        <v>324</v>
      </c>
      <c r="F81" s="9">
        <v>200</v>
      </c>
      <c r="G81" s="13">
        <f>G82</f>
        <v>0</v>
      </c>
      <c r="H81" s="13">
        <f t="shared" ref="H81:Y81" si="13">H82</f>
        <v>0</v>
      </c>
      <c r="I81" s="13">
        <f t="shared" si="13"/>
        <v>0</v>
      </c>
      <c r="J81" s="13">
        <f t="shared" si="13"/>
        <v>0</v>
      </c>
      <c r="K81" s="13">
        <f t="shared" si="13"/>
        <v>0</v>
      </c>
      <c r="L81" s="13">
        <f t="shared" si="13"/>
        <v>0</v>
      </c>
      <c r="M81" s="13">
        <f t="shared" si="13"/>
        <v>0</v>
      </c>
      <c r="N81" s="13">
        <f t="shared" si="13"/>
        <v>0</v>
      </c>
      <c r="O81" s="13">
        <f t="shared" si="13"/>
        <v>0</v>
      </c>
      <c r="P81" s="13">
        <f t="shared" si="13"/>
        <v>0</v>
      </c>
      <c r="Q81" s="13">
        <f t="shared" si="13"/>
        <v>0</v>
      </c>
      <c r="R81" s="13">
        <f t="shared" si="13"/>
        <v>0</v>
      </c>
      <c r="S81" s="13">
        <f t="shared" si="13"/>
        <v>0</v>
      </c>
      <c r="T81" s="13">
        <f t="shared" si="13"/>
        <v>0</v>
      </c>
      <c r="U81" s="13">
        <f t="shared" si="13"/>
        <v>0</v>
      </c>
      <c r="V81" s="13">
        <f t="shared" si="13"/>
        <v>0</v>
      </c>
      <c r="W81" s="13">
        <f t="shared" si="13"/>
        <v>0</v>
      </c>
      <c r="X81" s="13">
        <f t="shared" si="13"/>
        <v>0</v>
      </c>
      <c r="Y81" s="13">
        <f t="shared" si="13"/>
        <v>0</v>
      </c>
    </row>
    <row r="82" spans="1:25" ht="38.25" hidden="1" x14ac:dyDescent="0.2">
      <c r="A82" s="18" t="s">
        <v>313</v>
      </c>
      <c r="B82" s="16" t="s">
        <v>4</v>
      </c>
      <c r="C82" s="37" t="s">
        <v>0</v>
      </c>
      <c r="D82" s="37" t="s">
        <v>57</v>
      </c>
      <c r="E82" s="9" t="s">
        <v>324</v>
      </c>
      <c r="F82" s="9">
        <v>240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ht="153" hidden="1" x14ac:dyDescent="0.2">
      <c r="A83" s="39" t="s">
        <v>371</v>
      </c>
      <c r="B83" s="16" t="s">
        <v>4</v>
      </c>
      <c r="C83" s="37" t="s">
        <v>0</v>
      </c>
      <c r="D83" s="37" t="s">
        <v>57</v>
      </c>
      <c r="E83" s="9" t="s">
        <v>372</v>
      </c>
      <c r="F83" s="9"/>
      <c r="G83" s="26">
        <f>G84</f>
        <v>0</v>
      </c>
      <c r="H83" s="26">
        <f t="shared" ref="H83:Y83" si="14">H84</f>
        <v>0</v>
      </c>
      <c r="I83" s="26">
        <f t="shared" si="14"/>
        <v>0</v>
      </c>
      <c r="J83" s="26">
        <f t="shared" si="14"/>
        <v>0</v>
      </c>
      <c r="K83" s="26">
        <f t="shared" si="14"/>
        <v>0</v>
      </c>
      <c r="L83" s="26">
        <f t="shared" si="14"/>
        <v>0</v>
      </c>
      <c r="M83" s="26">
        <f t="shared" si="14"/>
        <v>0</v>
      </c>
      <c r="N83" s="26">
        <f t="shared" si="14"/>
        <v>0</v>
      </c>
      <c r="O83" s="26">
        <f t="shared" si="14"/>
        <v>0</v>
      </c>
      <c r="P83" s="26">
        <f t="shared" si="14"/>
        <v>0</v>
      </c>
      <c r="Q83" s="26">
        <f t="shared" si="14"/>
        <v>0</v>
      </c>
      <c r="R83" s="26">
        <f t="shared" si="14"/>
        <v>0</v>
      </c>
      <c r="S83" s="26">
        <f t="shared" si="14"/>
        <v>0</v>
      </c>
      <c r="T83" s="26">
        <f t="shared" si="14"/>
        <v>0</v>
      </c>
      <c r="U83" s="26">
        <f t="shared" si="14"/>
        <v>0</v>
      </c>
      <c r="V83" s="26">
        <f t="shared" si="14"/>
        <v>0</v>
      </c>
      <c r="W83" s="26">
        <f t="shared" si="14"/>
        <v>0</v>
      </c>
      <c r="X83" s="26">
        <f t="shared" si="14"/>
        <v>0</v>
      </c>
      <c r="Y83" s="26">
        <f t="shared" si="14"/>
        <v>0</v>
      </c>
    </row>
    <row r="84" spans="1:25" ht="89.25" hidden="1" x14ac:dyDescent="0.2">
      <c r="A84" s="18" t="s">
        <v>88</v>
      </c>
      <c r="B84" s="16" t="s">
        <v>4</v>
      </c>
      <c r="C84" s="37" t="s">
        <v>0</v>
      </c>
      <c r="D84" s="37" t="s">
        <v>57</v>
      </c>
      <c r="E84" s="9" t="s">
        <v>372</v>
      </c>
      <c r="F84" s="9">
        <v>100</v>
      </c>
      <c r="G84" s="26">
        <f>G85</f>
        <v>0</v>
      </c>
      <c r="H84" s="26">
        <f t="shared" ref="H84:Y84" si="15">H85</f>
        <v>0</v>
      </c>
      <c r="I84" s="26">
        <f t="shared" si="15"/>
        <v>0</v>
      </c>
      <c r="J84" s="26">
        <f t="shared" si="15"/>
        <v>0</v>
      </c>
      <c r="K84" s="26">
        <f t="shared" si="15"/>
        <v>0</v>
      </c>
      <c r="L84" s="26">
        <f t="shared" si="15"/>
        <v>0</v>
      </c>
      <c r="M84" s="26">
        <f t="shared" si="15"/>
        <v>0</v>
      </c>
      <c r="N84" s="26">
        <f t="shared" si="15"/>
        <v>0</v>
      </c>
      <c r="O84" s="26">
        <f t="shared" si="15"/>
        <v>0</v>
      </c>
      <c r="P84" s="26">
        <f t="shared" si="15"/>
        <v>0</v>
      </c>
      <c r="Q84" s="26">
        <f t="shared" si="15"/>
        <v>0</v>
      </c>
      <c r="R84" s="26">
        <f t="shared" si="15"/>
        <v>0</v>
      </c>
      <c r="S84" s="26">
        <f t="shared" si="15"/>
        <v>0</v>
      </c>
      <c r="T84" s="26">
        <f t="shared" si="15"/>
        <v>0</v>
      </c>
      <c r="U84" s="26">
        <f t="shared" si="15"/>
        <v>0</v>
      </c>
      <c r="V84" s="26">
        <f t="shared" si="15"/>
        <v>0</v>
      </c>
      <c r="W84" s="26">
        <f t="shared" si="15"/>
        <v>0</v>
      </c>
      <c r="X84" s="26">
        <f t="shared" si="15"/>
        <v>0</v>
      </c>
      <c r="Y84" s="26">
        <f t="shared" si="15"/>
        <v>0</v>
      </c>
    </row>
    <row r="85" spans="1:25" ht="38.25" hidden="1" x14ac:dyDescent="0.2">
      <c r="A85" s="19" t="s">
        <v>194</v>
      </c>
      <c r="B85" s="16" t="s">
        <v>4</v>
      </c>
      <c r="C85" s="37" t="s">
        <v>0</v>
      </c>
      <c r="D85" s="37" t="s">
        <v>57</v>
      </c>
      <c r="E85" s="9" t="s">
        <v>372</v>
      </c>
      <c r="F85" s="9">
        <v>120</v>
      </c>
      <c r="G85" s="26"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>
        <v>0</v>
      </c>
    </row>
    <row r="86" spans="1:25" ht="25.5" x14ac:dyDescent="0.2">
      <c r="A86" s="21" t="s">
        <v>27</v>
      </c>
      <c r="B86" s="16" t="s">
        <v>4</v>
      </c>
      <c r="C86" s="16" t="s">
        <v>0</v>
      </c>
      <c r="D86" s="16" t="s">
        <v>57</v>
      </c>
      <c r="E86" s="13" t="s">
        <v>195</v>
      </c>
      <c r="F86" s="9"/>
      <c r="G86" s="13">
        <f>G87+G89</f>
        <v>6833</v>
      </c>
      <c r="H86" s="13">
        <f t="shared" ref="H86:Y86" si="16">H87+H89</f>
        <v>0</v>
      </c>
      <c r="I86" s="13">
        <f t="shared" si="16"/>
        <v>0</v>
      </c>
      <c r="J86" s="13">
        <f t="shared" si="16"/>
        <v>0</v>
      </c>
      <c r="K86" s="13">
        <f t="shared" si="16"/>
        <v>0</v>
      </c>
      <c r="L86" s="13">
        <f t="shared" si="16"/>
        <v>0</v>
      </c>
      <c r="M86" s="13">
        <f t="shared" si="16"/>
        <v>0</v>
      </c>
      <c r="N86" s="13">
        <f t="shared" si="16"/>
        <v>0</v>
      </c>
      <c r="O86" s="13">
        <f t="shared" si="16"/>
        <v>0</v>
      </c>
      <c r="P86" s="13">
        <f t="shared" si="16"/>
        <v>0</v>
      </c>
      <c r="Q86" s="13">
        <f t="shared" si="16"/>
        <v>0</v>
      </c>
      <c r="R86" s="13">
        <f t="shared" si="16"/>
        <v>0</v>
      </c>
      <c r="S86" s="13">
        <f t="shared" si="16"/>
        <v>0</v>
      </c>
      <c r="T86" s="13">
        <f t="shared" si="16"/>
        <v>0</v>
      </c>
      <c r="U86" s="13">
        <f t="shared" si="16"/>
        <v>0</v>
      </c>
      <c r="V86" s="13">
        <f t="shared" si="16"/>
        <v>0</v>
      </c>
      <c r="W86" s="13">
        <f t="shared" si="16"/>
        <v>0</v>
      </c>
      <c r="X86" s="13">
        <f t="shared" si="16"/>
        <v>0</v>
      </c>
      <c r="Y86" s="13">
        <f t="shared" si="16"/>
        <v>1833</v>
      </c>
    </row>
    <row r="87" spans="1:25" ht="38.25" x14ac:dyDescent="0.2">
      <c r="A87" s="18" t="s">
        <v>312</v>
      </c>
      <c r="B87" s="16" t="s">
        <v>4</v>
      </c>
      <c r="C87" s="16" t="s">
        <v>0</v>
      </c>
      <c r="D87" s="16" t="s">
        <v>57</v>
      </c>
      <c r="E87" s="13" t="s">
        <v>195</v>
      </c>
      <c r="F87" s="9">
        <v>200</v>
      </c>
      <c r="G87" s="13">
        <f>G88</f>
        <v>6513</v>
      </c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13">
        <f>Y88</f>
        <v>1513</v>
      </c>
    </row>
    <row r="88" spans="1:25" ht="38.25" x14ac:dyDescent="0.2">
      <c r="A88" s="18" t="s">
        <v>313</v>
      </c>
      <c r="B88" s="16" t="s">
        <v>4</v>
      </c>
      <c r="C88" s="16" t="s">
        <v>0</v>
      </c>
      <c r="D88" s="16" t="s">
        <v>57</v>
      </c>
      <c r="E88" s="13" t="s">
        <v>195</v>
      </c>
      <c r="F88" s="9">
        <v>240</v>
      </c>
      <c r="G88" s="13">
        <f>1513+5000</f>
        <v>6513</v>
      </c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13">
        <f>1513</f>
        <v>1513</v>
      </c>
    </row>
    <row r="89" spans="1:25" x14ac:dyDescent="0.2">
      <c r="A89" s="35" t="s">
        <v>66</v>
      </c>
      <c r="B89" s="16" t="s">
        <v>4</v>
      </c>
      <c r="C89" s="16" t="s">
        <v>0</v>
      </c>
      <c r="D89" s="16" t="s">
        <v>57</v>
      </c>
      <c r="E89" s="13" t="s">
        <v>195</v>
      </c>
      <c r="F89" s="12" t="s">
        <v>70</v>
      </c>
      <c r="G89" s="13">
        <f>G90</f>
        <v>320</v>
      </c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13">
        <f>Y90</f>
        <v>320</v>
      </c>
    </row>
    <row r="90" spans="1:25" ht="27" customHeight="1" x14ac:dyDescent="0.2">
      <c r="A90" s="40" t="s">
        <v>327</v>
      </c>
      <c r="B90" s="16" t="s">
        <v>4</v>
      </c>
      <c r="C90" s="16" t="s">
        <v>0</v>
      </c>
      <c r="D90" s="16" t="s">
        <v>57</v>
      </c>
      <c r="E90" s="13" t="s">
        <v>195</v>
      </c>
      <c r="F90" s="12" t="s">
        <v>215</v>
      </c>
      <c r="G90" s="13">
        <v>320</v>
      </c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13">
        <v>320</v>
      </c>
    </row>
    <row r="91" spans="1:25" ht="38.25" x14ac:dyDescent="0.2">
      <c r="A91" s="11" t="s">
        <v>48</v>
      </c>
      <c r="B91" s="16" t="s">
        <v>4</v>
      </c>
      <c r="C91" s="12" t="s">
        <v>12</v>
      </c>
      <c r="D91" s="12" t="s">
        <v>17</v>
      </c>
      <c r="E91" s="12"/>
      <c r="F91" s="9"/>
      <c r="G91" s="10">
        <f>G92+G116+G112</f>
        <v>19775</v>
      </c>
      <c r="H91" s="10">
        <f t="shared" ref="H91:Y91" si="17">H92+H116+H112</f>
        <v>0</v>
      </c>
      <c r="I91" s="10">
        <f t="shared" si="17"/>
        <v>0</v>
      </c>
      <c r="J91" s="10">
        <f t="shared" si="17"/>
        <v>0</v>
      </c>
      <c r="K91" s="10">
        <f t="shared" si="17"/>
        <v>0</v>
      </c>
      <c r="L91" s="10">
        <f t="shared" si="17"/>
        <v>0</v>
      </c>
      <c r="M91" s="10">
        <f t="shared" si="17"/>
        <v>0</v>
      </c>
      <c r="N91" s="10">
        <f t="shared" si="17"/>
        <v>0</v>
      </c>
      <c r="O91" s="10">
        <f t="shared" si="17"/>
        <v>0</v>
      </c>
      <c r="P91" s="10">
        <f t="shared" si="17"/>
        <v>0</v>
      </c>
      <c r="Q91" s="10">
        <f t="shared" si="17"/>
        <v>0</v>
      </c>
      <c r="R91" s="10">
        <f t="shared" si="17"/>
        <v>0</v>
      </c>
      <c r="S91" s="10">
        <f t="shared" si="17"/>
        <v>0</v>
      </c>
      <c r="T91" s="10">
        <f t="shared" si="17"/>
        <v>0</v>
      </c>
      <c r="U91" s="10">
        <f t="shared" si="17"/>
        <v>0</v>
      </c>
      <c r="V91" s="10">
        <f t="shared" si="17"/>
        <v>0</v>
      </c>
      <c r="W91" s="10">
        <f t="shared" si="17"/>
        <v>0</v>
      </c>
      <c r="X91" s="10">
        <f t="shared" si="17"/>
        <v>0</v>
      </c>
      <c r="Y91" s="10">
        <f t="shared" si="17"/>
        <v>19936</v>
      </c>
    </row>
    <row r="92" spans="1:25" ht="51" x14ac:dyDescent="0.2">
      <c r="A92" s="32" t="s">
        <v>508</v>
      </c>
      <c r="B92" s="16" t="s">
        <v>4</v>
      </c>
      <c r="C92" s="12" t="s">
        <v>12</v>
      </c>
      <c r="D92" s="12" t="s">
        <v>36</v>
      </c>
      <c r="E92" s="13"/>
      <c r="F92" s="12"/>
      <c r="G92" s="10">
        <f>G93</f>
        <v>18098</v>
      </c>
      <c r="H92" s="10">
        <f t="shared" ref="H92:Y92" si="18">H93</f>
        <v>0</v>
      </c>
      <c r="I92" s="10">
        <f t="shared" si="18"/>
        <v>0</v>
      </c>
      <c r="J92" s="10">
        <f t="shared" si="18"/>
        <v>0</v>
      </c>
      <c r="K92" s="10">
        <f t="shared" si="18"/>
        <v>0</v>
      </c>
      <c r="L92" s="10">
        <f t="shared" si="18"/>
        <v>0</v>
      </c>
      <c r="M92" s="10">
        <f t="shared" si="18"/>
        <v>0</v>
      </c>
      <c r="N92" s="10">
        <f t="shared" si="18"/>
        <v>0</v>
      </c>
      <c r="O92" s="10">
        <f t="shared" si="18"/>
        <v>0</v>
      </c>
      <c r="P92" s="10">
        <f t="shared" si="18"/>
        <v>0</v>
      </c>
      <c r="Q92" s="10">
        <f t="shared" si="18"/>
        <v>0</v>
      </c>
      <c r="R92" s="10">
        <f t="shared" si="18"/>
        <v>0</v>
      </c>
      <c r="S92" s="10">
        <f t="shared" si="18"/>
        <v>0</v>
      </c>
      <c r="T92" s="10">
        <f t="shared" si="18"/>
        <v>0</v>
      </c>
      <c r="U92" s="10">
        <f t="shared" si="18"/>
        <v>0</v>
      </c>
      <c r="V92" s="10">
        <f t="shared" si="18"/>
        <v>0</v>
      </c>
      <c r="W92" s="10">
        <f t="shared" si="18"/>
        <v>0</v>
      </c>
      <c r="X92" s="10">
        <f t="shared" si="18"/>
        <v>0</v>
      </c>
      <c r="Y92" s="10">
        <f t="shared" si="18"/>
        <v>18259</v>
      </c>
    </row>
    <row r="93" spans="1:25" ht="93.75" customHeight="1" x14ac:dyDescent="0.2">
      <c r="A93" s="41" t="s">
        <v>561</v>
      </c>
      <c r="B93" s="16" t="s">
        <v>4</v>
      </c>
      <c r="C93" s="12" t="s">
        <v>12</v>
      </c>
      <c r="D93" s="12" t="s">
        <v>36</v>
      </c>
      <c r="E93" s="13" t="s">
        <v>224</v>
      </c>
      <c r="F93" s="12"/>
      <c r="G93" s="10">
        <f>G94+G100+G104</f>
        <v>18098</v>
      </c>
      <c r="H93" s="10">
        <f t="shared" ref="H93:Y93" si="19">H94+H100+H104</f>
        <v>0</v>
      </c>
      <c r="I93" s="10">
        <f t="shared" si="19"/>
        <v>0</v>
      </c>
      <c r="J93" s="10">
        <f t="shared" si="19"/>
        <v>0</v>
      </c>
      <c r="K93" s="10">
        <f t="shared" si="19"/>
        <v>0</v>
      </c>
      <c r="L93" s="10">
        <f t="shared" si="19"/>
        <v>0</v>
      </c>
      <c r="M93" s="10">
        <f t="shared" si="19"/>
        <v>0</v>
      </c>
      <c r="N93" s="10">
        <f t="shared" si="19"/>
        <v>0</v>
      </c>
      <c r="O93" s="10">
        <f t="shared" si="19"/>
        <v>0</v>
      </c>
      <c r="P93" s="10">
        <f t="shared" si="19"/>
        <v>0</v>
      </c>
      <c r="Q93" s="10">
        <f t="shared" si="19"/>
        <v>0</v>
      </c>
      <c r="R93" s="10">
        <f t="shared" si="19"/>
        <v>0</v>
      </c>
      <c r="S93" s="10">
        <f t="shared" si="19"/>
        <v>0</v>
      </c>
      <c r="T93" s="10">
        <f t="shared" si="19"/>
        <v>0</v>
      </c>
      <c r="U93" s="10">
        <f t="shared" si="19"/>
        <v>0</v>
      </c>
      <c r="V93" s="10">
        <f t="shared" si="19"/>
        <v>0</v>
      </c>
      <c r="W93" s="10">
        <f t="shared" si="19"/>
        <v>0</v>
      </c>
      <c r="X93" s="10">
        <f t="shared" si="19"/>
        <v>0</v>
      </c>
      <c r="Y93" s="10">
        <f t="shared" si="19"/>
        <v>18259</v>
      </c>
    </row>
    <row r="94" spans="1:25" ht="38.25" x14ac:dyDescent="0.2">
      <c r="A94" s="41" t="s">
        <v>222</v>
      </c>
      <c r="B94" s="16" t="s">
        <v>4</v>
      </c>
      <c r="C94" s="12" t="s">
        <v>12</v>
      </c>
      <c r="D94" s="12" t="s">
        <v>36</v>
      </c>
      <c r="E94" s="13" t="s">
        <v>223</v>
      </c>
      <c r="F94" s="12"/>
      <c r="G94" s="10">
        <f>G95</f>
        <v>15106</v>
      </c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10">
        <f>Y95</f>
        <v>15267</v>
      </c>
    </row>
    <row r="95" spans="1:25" ht="70.900000000000006" customHeight="1" x14ac:dyDescent="0.2">
      <c r="A95" s="41" t="s">
        <v>342</v>
      </c>
      <c r="B95" s="16" t="s">
        <v>4</v>
      </c>
      <c r="C95" s="12" t="s">
        <v>12</v>
      </c>
      <c r="D95" s="12" t="s">
        <v>36</v>
      </c>
      <c r="E95" s="13" t="s">
        <v>103</v>
      </c>
      <c r="F95" s="12"/>
      <c r="G95" s="10">
        <f>G96+G98</f>
        <v>15106</v>
      </c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10">
        <f>Y96+Y98</f>
        <v>15267</v>
      </c>
    </row>
    <row r="96" spans="1:25" ht="89.25" x14ac:dyDescent="0.2">
      <c r="A96" s="18" t="s">
        <v>88</v>
      </c>
      <c r="B96" s="16" t="s">
        <v>4</v>
      </c>
      <c r="C96" s="12" t="s">
        <v>12</v>
      </c>
      <c r="D96" s="12" t="s">
        <v>36</v>
      </c>
      <c r="E96" s="13" t="s">
        <v>103</v>
      </c>
      <c r="F96" s="12" t="s">
        <v>83</v>
      </c>
      <c r="G96" s="10">
        <f>G97</f>
        <v>9324</v>
      </c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10">
        <f>Y97</f>
        <v>9622</v>
      </c>
    </row>
    <row r="97" spans="1:25" ht="29.25" customHeight="1" x14ac:dyDescent="0.2">
      <c r="A97" s="18" t="s">
        <v>102</v>
      </c>
      <c r="B97" s="16" t="s">
        <v>4</v>
      </c>
      <c r="C97" s="12" t="s">
        <v>12</v>
      </c>
      <c r="D97" s="12" t="s">
        <v>36</v>
      </c>
      <c r="E97" s="13" t="s">
        <v>103</v>
      </c>
      <c r="F97" s="12" t="s">
        <v>104</v>
      </c>
      <c r="G97" s="10">
        <f>9324</f>
        <v>9324</v>
      </c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10">
        <v>9622</v>
      </c>
    </row>
    <row r="98" spans="1:25" ht="38.25" x14ac:dyDescent="0.2">
      <c r="A98" s="18" t="s">
        <v>312</v>
      </c>
      <c r="B98" s="16" t="s">
        <v>4</v>
      </c>
      <c r="C98" s="12" t="s">
        <v>12</v>
      </c>
      <c r="D98" s="12" t="s">
        <v>36</v>
      </c>
      <c r="E98" s="13" t="s">
        <v>103</v>
      </c>
      <c r="F98" s="12" t="s">
        <v>82</v>
      </c>
      <c r="G98" s="10">
        <f>G99</f>
        <v>5782</v>
      </c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10">
        <f>Y99</f>
        <v>5645</v>
      </c>
    </row>
    <row r="99" spans="1:25" ht="38.25" x14ac:dyDescent="0.2">
      <c r="A99" s="18" t="s">
        <v>313</v>
      </c>
      <c r="B99" s="16" t="s">
        <v>4</v>
      </c>
      <c r="C99" s="12" t="s">
        <v>12</v>
      </c>
      <c r="D99" s="12" t="s">
        <v>36</v>
      </c>
      <c r="E99" s="13" t="s">
        <v>103</v>
      </c>
      <c r="F99" s="12" t="s">
        <v>101</v>
      </c>
      <c r="G99" s="10">
        <f>5782</f>
        <v>5782</v>
      </c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10">
        <v>5645</v>
      </c>
    </row>
    <row r="100" spans="1:25" ht="31.9" customHeight="1" x14ac:dyDescent="0.2">
      <c r="A100" s="41" t="s">
        <v>362</v>
      </c>
      <c r="B100" s="16" t="s">
        <v>4</v>
      </c>
      <c r="C100" s="12" t="s">
        <v>12</v>
      </c>
      <c r="D100" s="12" t="s">
        <v>36</v>
      </c>
      <c r="E100" s="13" t="s">
        <v>363</v>
      </c>
      <c r="F100" s="12"/>
      <c r="G100" s="10">
        <f>G101</f>
        <v>112</v>
      </c>
      <c r="H100" s="10">
        <f t="shared" ref="H100:Y100" si="20">H101</f>
        <v>0</v>
      </c>
      <c r="I100" s="10">
        <f t="shared" si="20"/>
        <v>0</v>
      </c>
      <c r="J100" s="10">
        <f t="shared" si="20"/>
        <v>0</v>
      </c>
      <c r="K100" s="10">
        <f t="shared" si="20"/>
        <v>0</v>
      </c>
      <c r="L100" s="10">
        <f t="shared" si="20"/>
        <v>0</v>
      </c>
      <c r="M100" s="10">
        <f t="shared" si="20"/>
        <v>0</v>
      </c>
      <c r="N100" s="10">
        <f t="shared" si="20"/>
        <v>0</v>
      </c>
      <c r="O100" s="10">
        <f t="shared" si="20"/>
        <v>0</v>
      </c>
      <c r="P100" s="10">
        <f t="shared" si="20"/>
        <v>0</v>
      </c>
      <c r="Q100" s="10">
        <f t="shared" si="20"/>
        <v>0</v>
      </c>
      <c r="R100" s="10">
        <f t="shared" si="20"/>
        <v>0</v>
      </c>
      <c r="S100" s="10">
        <f t="shared" si="20"/>
        <v>0</v>
      </c>
      <c r="T100" s="10">
        <f t="shared" si="20"/>
        <v>0</v>
      </c>
      <c r="U100" s="10">
        <f t="shared" si="20"/>
        <v>0</v>
      </c>
      <c r="V100" s="10">
        <f t="shared" si="20"/>
        <v>0</v>
      </c>
      <c r="W100" s="10">
        <f t="shared" si="20"/>
        <v>0</v>
      </c>
      <c r="X100" s="10">
        <f t="shared" si="20"/>
        <v>0</v>
      </c>
      <c r="Y100" s="10">
        <f t="shared" si="20"/>
        <v>112</v>
      </c>
    </row>
    <row r="101" spans="1:25" ht="63.75" x14ac:dyDescent="0.2">
      <c r="A101" s="38" t="s">
        <v>342</v>
      </c>
      <c r="B101" s="16" t="s">
        <v>4</v>
      </c>
      <c r="C101" s="12" t="s">
        <v>12</v>
      </c>
      <c r="D101" s="12" t="s">
        <v>36</v>
      </c>
      <c r="E101" s="13" t="s">
        <v>364</v>
      </c>
      <c r="F101" s="12"/>
      <c r="G101" s="10">
        <f>G102</f>
        <v>112</v>
      </c>
      <c r="H101" s="10">
        <f t="shared" ref="H101:Y101" si="21">H102</f>
        <v>0</v>
      </c>
      <c r="I101" s="10">
        <f t="shared" si="21"/>
        <v>0</v>
      </c>
      <c r="J101" s="10">
        <f t="shared" si="21"/>
        <v>0</v>
      </c>
      <c r="K101" s="10">
        <f t="shared" si="21"/>
        <v>0</v>
      </c>
      <c r="L101" s="10">
        <f t="shared" si="21"/>
        <v>0</v>
      </c>
      <c r="M101" s="10">
        <f t="shared" si="21"/>
        <v>0</v>
      </c>
      <c r="N101" s="10">
        <f t="shared" si="21"/>
        <v>0</v>
      </c>
      <c r="O101" s="10">
        <f t="shared" si="21"/>
        <v>0</v>
      </c>
      <c r="P101" s="10">
        <f t="shared" si="21"/>
        <v>0</v>
      </c>
      <c r="Q101" s="10">
        <f t="shared" si="21"/>
        <v>0</v>
      </c>
      <c r="R101" s="10">
        <f t="shared" si="21"/>
        <v>0</v>
      </c>
      <c r="S101" s="10">
        <f t="shared" si="21"/>
        <v>0</v>
      </c>
      <c r="T101" s="10">
        <f t="shared" si="21"/>
        <v>0</v>
      </c>
      <c r="U101" s="10">
        <f t="shared" si="21"/>
        <v>0</v>
      </c>
      <c r="V101" s="10">
        <f t="shared" si="21"/>
        <v>0</v>
      </c>
      <c r="W101" s="10">
        <f t="shared" si="21"/>
        <v>0</v>
      </c>
      <c r="X101" s="10">
        <f t="shared" si="21"/>
        <v>0</v>
      </c>
      <c r="Y101" s="10">
        <f t="shared" si="21"/>
        <v>112</v>
      </c>
    </row>
    <row r="102" spans="1:25" ht="38.25" x14ac:dyDescent="0.2">
      <c r="A102" s="19" t="s">
        <v>312</v>
      </c>
      <c r="B102" s="16" t="s">
        <v>4</v>
      </c>
      <c r="C102" s="37" t="s">
        <v>12</v>
      </c>
      <c r="D102" s="37">
        <v>10</v>
      </c>
      <c r="E102" s="13" t="s">
        <v>364</v>
      </c>
      <c r="F102" s="37" t="s">
        <v>82</v>
      </c>
      <c r="G102" s="10">
        <f>G103</f>
        <v>112</v>
      </c>
      <c r="H102" s="10">
        <f t="shared" ref="H102:Y102" si="22">H103</f>
        <v>0</v>
      </c>
      <c r="I102" s="10">
        <f t="shared" si="22"/>
        <v>0</v>
      </c>
      <c r="J102" s="10">
        <f t="shared" si="22"/>
        <v>0</v>
      </c>
      <c r="K102" s="10">
        <f t="shared" si="22"/>
        <v>0</v>
      </c>
      <c r="L102" s="10">
        <f t="shared" si="22"/>
        <v>0</v>
      </c>
      <c r="M102" s="10">
        <f t="shared" si="22"/>
        <v>0</v>
      </c>
      <c r="N102" s="10">
        <f t="shared" si="22"/>
        <v>0</v>
      </c>
      <c r="O102" s="10">
        <f t="shared" si="22"/>
        <v>0</v>
      </c>
      <c r="P102" s="10">
        <f t="shared" si="22"/>
        <v>0</v>
      </c>
      <c r="Q102" s="10">
        <f t="shared" si="22"/>
        <v>0</v>
      </c>
      <c r="R102" s="10">
        <f t="shared" si="22"/>
        <v>0</v>
      </c>
      <c r="S102" s="10">
        <f t="shared" si="22"/>
        <v>0</v>
      </c>
      <c r="T102" s="10">
        <f t="shared" si="22"/>
        <v>0</v>
      </c>
      <c r="U102" s="10">
        <f t="shared" si="22"/>
        <v>0</v>
      </c>
      <c r="V102" s="10">
        <f t="shared" si="22"/>
        <v>0</v>
      </c>
      <c r="W102" s="10">
        <f t="shared" si="22"/>
        <v>0</v>
      </c>
      <c r="X102" s="10">
        <f t="shared" si="22"/>
        <v>0</v>
      </c>
      <c r="Y102" s="10">
        <f t="shared" si="22"/>
        <v>112</v>
      </c>
    </row>
    <row r="103" spans="1:25" ht="38.25" x14ac:dyDescent="0.2">
      <c r="A103" s="18" t="s">
        <v>313</v>
      </c>
      <c r="B103" s="16" t="s">
        <v>4</v>
      </c>
      <c r="C103" s="12" t="s">
        <v>12</v>
      </c>
      <c r="D103" s="12" t="s">
        <v>36</v>
      </c>
      <c r="E103" s="13" t="s">
        <v>364</v>
      </c>
      <c r="F103" s="12" t="s">
        <v>101</v>
      </c>
      <c r="G103" s="10">
        <v>112</v>
      </c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10">
        <v>112</v>
      </c>
    </row>
    <row r="104" spans="1:25" ht="25.5" x14ac:dyDescent="0.2">
      <c r="A104" s="41" t="s">
        <v>225</v>
      </c>
      <c r="B104" s="16" t="s">
        <v>4</v>
      </c>
      <c r="C104" s="12" t="s">
        <v>12</v>
      </c>
      <c r="D104" s="12" t="s">
        <v>36</v>
      </c>
      <c r="E104" s="13" t="s">
        <v>335</v>
      </c>
      <c r="F104" s="12"/>
      <c r="G104" s="10">
        <f>G105</f>
        <v>2880</v>
      </c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10">
        <f>Y105</f>
        <v>2880</v>
      </c>
    </row>
    <row r="105" spans="1:25" ht="29.25" customHeight="1" x14ac:dyDescent="0.2">
      <c r="A105" s="38" t="s">
        <v>334</v>
      </c>
      <c r="B105" s="16" t="s">
        <v>4</v>
      </c>
      <c r="C105" s="12" t="s">
        <v>12</v>
      </c>
      <c r="D105" s="12" t="s">
        <v>36</v>
      </c>
      <c r="E105" s="13" t="s">
        <v>336</v>
      </c>
      <c r="F105" s="12"/>
      <c r="G105" s="10">
        <f>G106</f>
        <v>2880</v>
      </c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10">
        <f>Y106</f>
        <v>2880</v>
      </c>
    </row>
    <row r="106" spans="1:25" ht="38.25" x14ac:dyDescent="0.2">
      <c r="A106" s="18" t="s">
        <v>312</v>
      </c>
      <c r="B106" s="16" t="s">
        <v>4</v>
      </c>
      <c r="C106" s="12" t="s">
        <v>12</v>
      </c>
      <c r="D106" s="12" t="s">
        <v>36</v>
      </c>
      <c r="E106" s="13" t="s">
        <v>336</v>
      </c>
      <c r="F106" s="12" t="s">
        <v>82</v>
      </c>
      <c r="G106" s="10">
        <f>G107</f>
        <v>2880</v>
      </c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10">
        <f>Y107</f>
        <v>2880</v>
      </c>
    </row>
    <row r="107" spans="1:25" ht="38.25" x14ac:dyDescent="0.2">
      <c r="A107" s="18" t="s">
        <v>313</v>
      </c>
      <c r="B107" s="16" t="s">
        <v>4</v>
      </c>
      <c r="C107" s="12" t="s">
        <v>12</v>
      </c>
      <c r="D107" s="12" t="s">
        <v>36</v>
      </c>
      <c r="E107" s="13" t="s">
        <v>337</v>
      </c>
      <c r="F107" s="12" t="s">
        <v>101</v>
      </c>
      <c r="G107" s="10">
        <v>2880</v>
      </c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10">
        <v>2880</v>
      </c>
    </row>
    <row r="108" spans="1:25" ht="54" hidden="1" customHeight="1" x14ac:dyDescent="0.2">
      <c r="A108" s="17" t="s">
        <v>523</v>
      </c>
      <c r="B108" s="16"/>
      <c r="C108" s="12"/>
      <c r="D108" s="12"/>
      <c r="E108" s="13"/>
      <c r="F108" s="12"/>
      <c r="G108" s="10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10"/>
    </row>
    <row r="109" spans="1:25" ht="46.9" hidden="1" customHeight="1" x14ac:dyDescent="0.2">
      <c r="A109" s="17" t="s">
        <v>524</v>
      </c>
      <c r="B109" s="16"/>
      <c r="C109" s="12"/>
      <c r="D109" s="12"/>
      <c r="E109" s="13"/>
      <c r="F109" s="12"/>
      <c r="G109" s="10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10"/>
    </row>
    <row r="110" spans="1:25" ht="48" hidden="1" customHeight="1" x14ac:dyDescent="0.2">
      <c r="A110" s="18" t="s">
        <v>312</v>
      </c>
      <c r="B110" s="16"/>
      <c r="C110" s="12"/>
      <c r="D110" s="12"/>
      <c r="E110" s="13"/>
      <c r="F110" s="12"/>
      <c r="G110" s="10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10"/>
    </row>
    <row r="111" spans="1:25" ht="58.9" hidden="1" customHeight="1" x14ac:dyDescent="0.2">
      <c r="A111" s="18" t="s">
        <v>313</v>
      </c>
      <c r="B111" s="16"/>
      <c r="C111" s="12"/>
      <c r="D111" s="12"/>
      <c r="E111" s="13"/>
      <c r="F111" s="12"/>
      <c r="G111" s="10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10"/>
    </row>
    <row r="112" spans="1:25" x14ac:dyDescent="0.2">
      <c r="A112" s="32" t="s">
        <v>505</v>
      </c>
      <c r="B112" s="16" t="s">
        <v>4</v>
      </c>
      <c r="C112" s="12" t="s">
        <v>12</v>
      </c>
      <c r="D112" s="12" t="s">
        <v>41</v>
      </c>
      <c r="E112" s="13"/>
      <c r="F112" s="12"/>
      <c r="G112" s="10">
        <f>G113</f>
        <v>30</v>
      </c>
      <c r="H112" s="10">
        <f t="shared" ref="H112:Y112" si="23">H113</f>
        <v>0</v>
      </c>
      <c r="I112" s="10">
        <f t="shared" si="23"/>
        <v>0</v>
      </c>
      <c r="J112" s="10">
        <f t="shared" si="23"/>
        <v>0</v>
      </c>
      <c r="K112" s="10">
        <f t="shared" si="23"/>
        <v>0</v>
      </c>
      <c r="L112" s="10">
        <f t="shared" si="23"/>
        <v>0</v>
      </c>
      <c r="M112" s="10">
        <f t="shared" si="23"/>
        <v>0</v>
      </c>
      <c r="N112" s="10">
        <f t="shared" si="23"/>
        <v>0</v>
      </c>
      <c r="O112" s="10">
        <f t="shared" si="23"/>
        <v>0</v>
      </c>
      <c r="P112" s="10">
        <f t="shared" si="23"/>
        <v>0</v>
      </c>
      <c r="Q112" s="10">
        <f t="shared" si="23"/>
        <v>0</v>
      </c>
      <c r="R112" s="10">
        <f t="shared" si="23"/>
        <v>0</v>
      </c>
      <c r="S112" s="10">
        <f t="shared" si="23"/>
        <v>0</v>
      </c>
      <c r="T112" s="10">
        <f t="shared" si="23"/>
        <v>0</v>
      </c>
      <c r="U112" s="10">
        <f t="shared" si="23"/>
        <v>0</v>
      </c>
      <c r="V112" s="10">
        <f t="shared" si="23"/>
        <v>0</v>
      </c>
      <c r="W112" s="10">
        <f t="shared" si="23"/>
        <v>0</v>
      </c>
      <c r="X112" s="10">
        <f t="shared" si="23"/>
        <v>0</v>
      </c>
      <c r="Y112" s="10">
        <f t="shared" si="23"/>
        <v>30</v>
      </c>
    </row>
    <row r="113" spans="1:25" ht="51" x14ac:dyDescent="0.2">
      <c r="A113" s="38" t="s">
        <v>506</v>
      </c>
      <c r="B113" s="16" t="s">
        <v>4</v>
      </c>
      <c r="C113" s="42" t="s">
        <v>12</v>
      </c>
      <c r="D113" s="42" t="s">
        <v>41</v>
      </c>
      <c r="E113" s="43" t="s">
        <v>507</v>
      </c>
      <c r="F113" s="42"/>
      <c r="G113" s="44">
        <f>G114</f>
        <v>30</v>
      </c>
      <c r="H113" s="44">
        <f t="shared" ref="H113:Y113" si="24">H114</f>
        <v>0</v>
      </c>
      <c r="I113" s="44">
        <f t="shared" si="24"/>
        <v>0</v>
      </c>
      <c r="J113" s="44">
        <f t="shared" si="24"/>
        <v>0</v>
      </c>
      <c r="K113" s="44">
        <f t="shared" si="24"/>
        <v>0</v>
      </c>
      <c r="L113" s="44">
        <f t="shared" si="24"/>
        <v>0</v>
      </c>
      <c r="M113" s="44">
        <f t="shared" si="24"/>
        <v>0</v>
      </c>
      <c r="N113" s="44">
        <f t="shared" si="24"/>
        <v>0</v>
      </c>
      <c r="O113" s="44">
        <f t="shared" si="24"/>
        <v>0</v>
      </c>
      <c r="P113" s="44">
        <f t="shared" si="24"/>
        <v>0</v>
      </c>
      <c r="Q113" s="44">
        <f t="shared" si="24"/>
        <v>0</v>
      </c>
      <c r="R113" s="44">
        <f t="shared" si="24"/>
        <v>0</v>
      </c>
      <c r="S113" s="44">
        <f t="shared" si="24"/>
        <v>0</v>
      </c>
      <c r="T113" s="44">
        <f t="shared" si="24"/>
        <v>0</v>
      </c>
      <c r="U113" s="44">
        <f t="shared" si="24"/>
        <v>0</v>
      </c>
      <c r="V113" s="44">
        <f t="shared" si="24"/>
        <v>0</v>
      </c>
      <c r="W113" s="44">
        <f t="shared" si="24"/>
        <v>0</v>
      </c>
      <c r="X113" s="44">
        <f t="shared" si="24"/>
        <v>0</v>
      </c>
      <c r="Y113" s="44">
        <f t="shared" si="24"/>
        <v>30</v>
      </c>
    </row>
    <row r="114" spans="1:25" ht="38.25" x14ac:dyDescent="0.2">
      <c r="A114" s="19" t="s">
        <v>312</v>
      </c>
      <c r="B114" s="16" t="s">
        <v>4</v>
      </c>
      <c r="C114" s="42" t="s">
        <v>12</v>
      </c>
      <c r="D114" s="42" t="s">
        <v>41</v>
      </c>
      <c r="E114" s="43" t="s">
        <v>507</v>
      </c>
      <c r="F114" s="42" t="s">
        <v>82</v>
      </c>
      <c r="G114" s="44">
        <f>G115</f>
        <v>30</v>
      </c>
      <c r="H114" s="44">
        <f t="shared" ref="H114:Y114" si="25">H115</f>
        <v>0</v>
      </c>
      <c r="I114" s="44">
        <f t="shared" si="25"/>
        <v>0</v>
      </c>
      <c r="J114" s="44">
        <f t="shared" si="25"/>
        <v>0</v>
      </c>
      <c r="K114" s="44">
        <f t="shared" si="25"/>
        <v>0</v>
      </c>
      <c r="L114" s="44">
        <f t="shared" si="25"/>
        <v>0</v>
      </c>
      <c r="M114" s="44">
        <f t="shared" si="25"/>
        <v>0</v>
      </c>
      <c r="N114" s="44">
        <f t="shared" si="25"/>
        <v>0</v>
      </c>
      <c r="O114" s="44">
        <f t="shared" si="25"/>
        <v>0</v>
      </c>
      <c r="P114" s="44">
        <f t="shared" si="25"/>
        <v>0</v>
      </c>
      <c r="Q114" s="44">
        <f t="shared" si="25"/>
        <v>0</v>
      </c>
      <c r="R114" s="44">
        <f t="shared" si="25"/>
        <v>0</v>
      </c>
      <c r="S114" s="44">
        <f t="shared" si="25"/>
        <v>0</v>
      </c>
      <c r="T114" s="44">
        <f t="shared" si="25"/>
        <v>0</v>
      </c>
      <c r="U114" s="44">
        <f t="shared" si="25"/>
        <v>0</v>
      </c>
      <c r="V114" s="44">
        <f t="shared" si="25"/>
        <v>0</v>
      </c>
      <c r="W114" s="44">
        <f t="shared" si="25"/>
        <v>0</v>
      </c>
      <c r="X114" s="44">
        <f t="shared" si="25"/>
        <v>0</v>
      </c>
      <c r="Y114" s="44">
        <f t="shared" si="25"/>
        <v>30</v>
      </c>
    </row>
    <row r="115" spans="1:25" ht="38.25" x14ac:dyDescent="0.2">
      <c r="A115" s="18" t="s">
        <v>313</v>
      </c>
      <c r="B115" s="16" t="s">
        <v>4</v>
      </c>
      <c r="C115" s="42" t="s">
        <v>12</v>
      </c>
      <c r="D115" s="42" t="s">
        <v>41</v>
      </c>
      <c r="E115" s="43" t="s">
        <v>507</v>
      </c>
      <c r="F115" s="42" t="s">
        <v>101</v>
      </c>
      <c r="G115" s="44">
        <v>30</v>
      </c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10">
        <v>30</v>
      </c>
    </row>
    <row r="116" spans="1:25" ht="38.25" x14ac:dyDescent="0.2">
      <c r="A116" s="32" t="s">
        <v>59</v>
      </c>
      <c r="B116" s="16" t="s">
        <v>4</v>
      </c>
      <c r="C116" s="12" t="s">
        <v>12</v>
      </c>
      <c r="D116" s="12" t="s">
        <v>26</v>
      </c>
      <c r="E116" s="13"/>
      <c r="F116" s="9"/>
      <c r="G116" s="13">
        <f>G117</f>
        <v>1647</v>
      </c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13">
        <f>Y117</f>
        <v>1647</v>
      </c>
    </row>
    <row r="117" spans="1:25" ht="31.5" customHeight="1" x14ac:dyDescent="0.2">
      <c r="A117" s="34" t="s">
        <v>420</v>
      </c>
      <c r="B117" s="16" t="s">
        <v>4</v>
      </c>
      <c r="C117" s="12" t="s">
        <v>12</v>
      </c>
      <c r="D117" s="12" t="s">
        <v>26</v>
      </c>
      <c r="E117" s="13" t="s">
        <v>206</v>
      </c>
      <c r="F117" s="9"/>
      <c r="G117" s="13">
        <f>G118</f>
        <v>1647</v>
      </c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13">
        <f>Y118</f>
        <v>1647</v>
      </c>
    </row>
    <row r="118" spans="1:25" ht="82.15" customHeight="1" x14ac:dyDescent="0.2">
      <c r="A118" s="34" t="s">
        <v>406</v>
      </c>
      <c r="B118" s="16" t="s">
        <v>4</v>
      </c>
      <c r="C118" s="12" t="s">
        <v>12</v>
      </c>
      <c r="D118" s="12" t="s">
        <v>26</v>
      </c>
      <c r="E118" s="13" t="s">
        <v>423</v>
      </c>
      <c r="F118" s="9"/>
      <c r="G118" s="13">
        <f>G120</f>
        <v>1647</v>
      </c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13">
        <f>Y120</f>
        <v>1647</v>
      </c>
    </row>
    <row r="119" spans="1:25" hidden="1" x14ac:dyDescent="0.2">
      <c r="A119" s="32"/>
      <c r="B119" s="16"/>
      <c r="C119" s="12"/>
      <c r="D119" s="12"/>
      <c r="E119" s="13"/>
      <c r="F119" s="9"/>
      <c r="G119" s="13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13"/>
    </row>
    <row r="120" spans="1:25" ht="38.25" x14ac:dyDescent="0.2">
      <c r="A120" s="34" t="s">
        <v>361</v>
      </c>
      <c r="B120" s="16" t="s">
        <v>4</v>
      </c>
      <c r="C120" s="12" t="s">
        <v>12</v>
      </c>
      <c r="D120" s="12" t="s">
        <v>26</v>
      </c>
      <c r="E120" s="13" t="s">
        <v>424</v>
      </c>
      <c r="F120" s="9"/>
      <c r="G120" s="13">
        <f>G121</f>
        <v>1647</v>
      </c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13">
        <f>Y121</f>
        <v>1647</v>
      </c>
    </row>
    <row r="121" spans="1:25" ht="54.75" customHeight="1" x14ac:dyDescent="0.2">
      <c r="A121" s="18" t="s">
        <v>88</v>
      </c>
      <c r="B121" s="16" t="s">
        <v>4</v>
      </c>
      <c r="C121" s="12" t="s">
        <v>12</v>
      </c>
      <c r="D121" s="12" t="s">
        <v>26</v>
      </c>
      <c r="E121" s="13" t="s">
        <v>424</v>
      </c>
      <c r="F121" s="12" t="s">
        <v>83</v>
      </c>
      <c r="G121" s="13">
        <f>G122</f>
        <v>1647</v>
      </c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13">
        <f>Y122</f>
        <v>1647</v>
      </c>
    </row>
    <row r="122" spans="1:25" ht="38.25" x14ac:dyDescent="0.2">
      <c r="A122" s="19" t="s">
        <v>194</v>
      </c>
      <c r="B122" s="16" t="s">
        <v>4</v>
      </c>
      <c r="C122" s="12" t="s">
        <v>12</v>
      </c>
      <c r="D122" s="12" t="s">
        <v>26</v>
      </c>
      <c r="E122" s="13" t="s">
        <v>424</v>
      </c>
      <c r="F122" s="12" t="s">
        <v>100</v>
      </c>
      <c r="G122" s="13">
        <v>1647</v>
      </c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13">
        <v>1647</v>
      </c>
    </row>
    <row r="123" spans="1:25" x14ac:dyDescent="0.2">
      <c r="A123" s="11" t="s">
        <v>45</v>
      </c>
      <c r="B123" s="16" t="s">
        <v>4</v>
      </c>
      <c r="C123" s="12" t="s">
        <v>2</v>
      </c>
      <c r="D123" s="12" t="s">
        <v>17</v>
      </c>
      <c r="E123" s="13"/>
      <c r="F123" s="12"/>
      <c r="G123" s="10">
        <f>G124</f>
        <v>438</v>
      </c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10">
        <f>Y124</f>
        <v>438</v>
      </c>
    </row>
    <row r="124" spans="1:25" x14ac:dyDescent="0.2">
      <c r="A124" s="32" t="s">
        <v>33</v>
      </c>
      <c r="B124" s="16" t="s">
        <v>4</v>
      </c>
      <c r="C124" s="12" t="s">
        <v>2</v>
      </c>
      <c r="D124" s="12" t="s">
        <v>21</v>
      </c>
      <c r="E124" s="13"/>
      <c r="F124" s="16"/>
      <c r="G124" s="10">
        <f>G125</f>
        <v>438</v>
      </c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10">
        <f>Y125</f>
        <v>438</v>
      </c>
    </row>
    <row r="125" spans="1:25" ht="38.25" x14ac:dyDescent="0.2">
      <c r="A125" s="34" t="s">
        <v>216</v>
      </c>
      <c r="B125" s="16" t="s">
        <v>4</v>
      </c>
      <c r="C125" s="12" t="s">
        <v>2</v>
      </c>
      <c r="D125" s="12" t="s">
        <v>21</v>
      </c>
      <c r="E125" s="13" t="s">
        <v>282</v>
      </c>
      <c r="F125" s="16"/>
      <c r="G125" s="10">
        <f>G126</f>
        <v>438</v>
      </c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10">
        <f>Y126</f>
        <v>438</v>
      </c>
    </row>
    <row r="126" spans="1:25" ht="68.45" customHeight="1" x14ac:dyDescent="0.2">
      <c r="A126" s="38" t="s">
        <v>302</v>
      </c>
      <c r="B126" s="16" t="s">
        <v>4</v>
      </c>
      <c r="C126" s="12" t="s">
        <v>2</v>
      </c>
      <c r="D126" s="12" t="s">
        <v>21</v>
      </c>
      <c r="E126" s="13" t="s">
        <v>283</v>
      </c>
      <c r="F126" s="16"/>
      <c r="G126" s="10">
        <f>G127</f>
        <v>438</v>
      </c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10">
        <f>Y127</f>
        <v>438</v>
      </c>
    </row>
    <row r="127" spans="1:25" ht="78.75" customHeight="1" x14ac:dyDescent="0.2">
      <c r="A127" s="45" t="s">
        <v>339</v>
      </c>
      <c r="B127" s="16" t="s">
        <v>4</v>
      </c>
      <c r="C127" s="12" t="s">
        <v>2</v>
      </c>
      <c r="D127" s="12" t="s">
        <v>21</v>
      </c>
      <c r="E127" s="13" t="s">
        <v>284</v>
      </c>
      <c r="F127" s="16"/>
      <c r="G127" s="10">
        <f>G128+G130</f>
        <v>438</v>
      </c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10">
        <f>Y128+Y130</f>
        <v>438</v>
      </c>
    </row>
    <row r="128" spans="1:25" ht="90.75" customHeight="1" x14ac:dyDescent="0.2">
      <c r="A128" s="18" t="s">
        <v>88</v>
      </c>
      <c r="B128" s="16" t="s">
        <v>4</v>
      </c>
      <c r="C128" s="12" t="s">
        <v>2</v>
      </c>
      <c r="D128" s="12" t="s">
        <v>21</v>
      </c>
      <c r="E128" s="13" t="s">
        <v>284</v>
      </c>
      <c r="F128" s="16" t="s">
        <v>83</v>
      </c>
      <c r="G128" s="10">
        <f>G129</f>
        <v>438</v>
      </c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10">
        <f>Y129</f>
        <v>438</v>
      </c>
    </row>
    <row r="129" spans="1:25" ht="38.25" x14ac:dyDescent="0.2">
      <c r="A129" s="18" t="s">
        <v>196</v>
      </c>
      <c r="B129" s="16" t="s">
        <v>4</v>
      </c>
      <c r="C129" s="12" t="s">
        <v>2</v>
      </c>
      <c r="D129" s="12" t="s">
        <v>21</v>
      </c>
      <c r="E129" s="13" t="s">
        <v>284</v>
      </c>
      <c r="F129" s="16" t="s">
        <v>100</v>
      </c>
      <c r="G129" s="10">
        <v>438</v>
      </c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10">
        <v>438</v>
      </c>
    </row>
    <row r="130" spans="1:25" ht="38.25" hidden="1" x14ac:dyDescent="0.2">
      <c r="A130" s="18" t="s">
        <v>65</v>
      </c>
      <c r="B130" s="16" t="s">
        <v>4</v>
      </c>
      <c r="C130" s="12" t="s">
        <v>2</v>
      </c>
      <c r="D130" s="12" t="s">
        <v>21</v>
      </c>
      <c r="E130" s="13" t="s">
        <v>284</v>
      </c>
      <c r="F130" s="16" t="s">
        <v>82</v>
      </c>
      <c r="G130" s="46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46"/>
    </row>
    <row r="131" spans="1:25" ht="38.25" hidden="1" x14ac:dyDescent="0.2">
      <c r="A131" s="19" t="s">
        <v>194</v>
      </c>
      <c r="B131" s="16" t="s">
        <v>4</v>
      </c>
      <c r="C131" s="12" t="s">
        <v>2</v>
      </c>
      <c r="D131" s="12" t="s">
        <v>21</v>
      </c>
      <c r="E131" s="13" t="s">
        <v>284</v>
      </c>
      <c r="F131" s="16" t="s">
        <v>101</v>
      </c>
      <c r="G131" s="46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46"/>
    </row>
    <row r="132" spans="1:25" x14ac:dyDescent="0.2">
      <c r="A132" s="32" t="s">
        <v>49</v>
      </c>
      <c r="B132" s="16" t="s">
        <v>4</v>
      </c>
      <c r="C132" s="12" t="s">
        <v>36</v>
      </c>
      <c r="D132" s="12" t="s">
        <v>17</v>
      </c>
      <c r="E132" s="13"/>
      <c r="F132" s="16"/>
      <c r="G132" s="10">
        <f>G133+G138</f>
        <v>5133</v>
      </c>
      <c r="H132" s="10">
        <f t="shared" ref="H132:Y132" si="26">H133+H138</f>
        <v>0</v>
      </c>
      <c r="I132" s="10">
        <f t="shared" si="26"/>
        <v>0</v>
      </c>
      <c r="J132" s="10">
        <f t="shared" si="26"/>
        <v>0</v>
      </c>
      <c r="K132" s="10">
        <f t="shared" si="26"/>
        <v>0</v>
      </c>
      <c r="L132" s="10">
        <f t="shared" si="26"/>
        <v>0</v>
      </c>
      <c r="M132" s="10">
        <f t="shared" si="26"/>
        <v>0</v>
      </c>
      <c r="N132" s="10">
        <f t="shared" si="26"/>
        <v>0</v>
      </c>
      <c r="O132" s="10">
        <f t="shared" si="26"/>
        <v>0</v>
      </c>
      <c r="P132" s="10">
        <f t="shared" si="26"/>
        <v>0</v>
      </c>
      <c r="Q132" s="10">
        <f t="shared" si="26"/>
        <v>0</v>
      </c>
      <c r="R132" s="10">
        <f t="shared" si="26"/>
        <v>0</v>
      </c>
      <c r="S132" s="10">
        <f t="shared" si="26"/>
        <v>0</v>
      </c>
      <c r="T132" s="10">
        <f t="shared" si="26"/>
        <v>0</v>
      </c>
      <c r="U132" s="10">
        <f t="shared" si="26"/>
        <v>0</v>
      </c>
      <c r="V132" s="10">
        <f t="shared" si="26"/>
        <v>0</v>
      </c>
      <c r="W132" s="10">
        <f t="shared" si="26"/>
        <v>0</v>
      </c>
      <c r="X132" s="10">
        <f t="shared" si="26"/>
        <v>0</v>
      </c>
      <c r="Y132" s="10">
        <f t="shared" si="26"/>
        <v>5136</v>
      </c>
    </row>
    <row r="133" spans="1:25" x14ac:dyDescent="0.2">
      <c r="A133" s="32" t="s">
        <v>37</v>
      </c>
      <c r="B133" s="16" t="s">
        <v>4</v>
      </c>
      <c r="C133" s="12" t="s">
        <v>36</v>
      </c>
      <c r="D133" s="12" t="s">
        <v>0</v>
      </c>
      <c r="E133" s="13"/>
      <c r="F133" s="16"/>
      <c r="G133" s="10">
        <f>G134</f>
        <v>2508</v>
      </c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10">
        <f>Y134</f>
        <v>2508</v>
      </c>
    </row>
    <row r="134" spans="1:25" ht="38.25" x14ac:dyDescent="0.2">
      <c r="A134" s="15" t="s">
        <v>207</v>
      </c>
      <c r="B134" s="16" t="s">
        <v>4</v>
      </c>
      <c r="C134" s="12" t="s">
        <v>36</v>
      </c>
      <c r="D134" s="12" t="s">
        <v>0</v>
      </c>
      <c r="E134" s="13" t="s">
        <v>116</v>
      </c>
      <c r="F134" s="16"/>
      <c r="G134" s="10">
        <f>G135</f>
        <v>2508</v>
      </c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10">
        <f>Y135</f>
        <v>2508</v>
      </c>
    </row>
    <row r="135" spans="1:25" ht="38.25" x14ac:dyDescent="0.2">
      <c r="A135" s="41" t="s">
        <v>84</v>
      </c>
      <c r="B135" s="16" t="s">
        <v>4</v>
      </c>
      <c r="C135" s="12" t="s">
        <v>36</v>
      </c>
      <c r="D135" s="12" t="s">
        <v>0</v>
      </c>
      <c r="E135" s="13" t="s">
        <v>98</v>
      </c>
      <c r="F135" s="16"/>
      <c r="G135" s="10">
        <f>G136</f>
        <v>2508</v>
      </c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10">
        <f>Y136</f>
        <v>2508</v>
      </c>
    </row>
    <row r="136" spans="1:25" ht="25.5" x14ac:dyDescent="0.2">
      <c r="A136" s="18" t="s">
        <v>79</v>
      </c>
      <c r="B136" s="16" t="s">
        <v>4</v>
      </c>
      <c r="C136" s="12" t="s">
        <v>36</v>
      </c>
      <c r="D136" s="12" t="s">
        <v>0</v>
      </c>
      <c r="E136" s="13" t="s">
        <v>98</v>
      </c>
      <c r="F136" s="16" t="s">
        <v>85</v>
      </c>
      <c r="G136" s="10">
        <f>G137</f>
        <v>2508</v>
      </c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10">
        <f>Y137</f>
        <v>2508</v>
      </c>
    </row>
    <row r="137" spans="1:25" ht="28.5" customHeight="1" x14ac:dyDescent="0.2">
      <c r="A137" s="18" t="s">
        <v>576</v>
      </c>
      <c r="B137" s="16" t="s">
        <v>4</v>
      </c>
      <c r="C137" s="12" t="s">
        <v>36</v>
      </c>
      <c r="D137" s="12" t="s">
        <v>0</v>
      </c>
      <c r="E137" s="13" t="s">
        <v>98</v>
      </c>
      <c r="F137" s="16" t="s">
        <v>577</v>
      </c>
      <c r="G137" s="10">
        <v>2508</v>
      </c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10">
        <v>2508</v>
      </c>
    </row>
    <row r="138" spans="1:25" ht="26.25" customHeight="1" x14ac:dyDescent="0.2">
      <c r="A138" s="32" t="s">
        <v>325</v>
      </c>
      <c r="B138" s="16" t="s">
        <v>4</v>
      </c>
      <c r="C138" s="12" t="s">
        <v>36</v>
      </c>
      <c r="D138" s="12" t="s">
        <v>91</v>
      </c>
      <c r="E138" s="13"/>
      <c r="F138" s="16"/>
      <c r="G138" s="10">
        <f>G139</f>
        <v>2625</v>
      </c>
      <c r="H138" s="10">
        <f t="shared" ref="H138:Y138" si="27">H139</f>
        <v>0</v>
      </c>
      <c r="I138" s="10">
        <f t="shared" si="27"/>
        <v>0</v>
      </c>
      <c r="J138" s="10">
        <f t="shared" si="27"/>
        <v>0</v>
      </c>
      <c r="K138" s="10">
        <f t="shared" si="27"/>
        <v>0</v>
      </c>
      <c r="L138" s="10">
        <f t="shared" si="27"/>
        <v>0</v>
      </c>
      <c r="M138" s="10">
        <f t="shared" si="27"/>
        <v>0</v>
      </c>
      <c r="N138" s="10">
        <f t="shared" si="27"/>
        <v>0</v>
      </c>
      <c r="O138" s="10">
        <f t="shared" si="27"/>
        <v>0</v>
      </c>
      <c r="P138" s="10">
        <f t="shared" si="27"/>
        <v>0</v>
      </c>
      <c r="Q138" s="10">
        <f t="shared" si="27"/>
        <v>0</v>
      </c>
      <c r="R138" s="10">
        <f t="shared" si="27"/>
        <v>0</v>
      </c>
      <c r="S138" s="10">
        <f t="shared" si="27"/>
        <v>0</v>
      </c>
      <c r="T138" s="10">
        <f t="shared" si="27"/>
        <v>0</v>
      </c>
      <c r="U138" s="10">
        <f t="shared" si="27"/>
        <v>0</v>
      </c>
      <c r="V138" s="10">
        <f t="shared" si="27"/>
        <v>0</v>
      </c>
      <c r="W138" s="10">
        <f t="shared" si="27"/>
        <v>0</v>
      </c>
      <c r="X138" s="10">
        <f t="shared" si="27"/>
        <v>0</v>
      </c>
      <c r="Y138" s="10">
        <f t="shared" si="27"/>
        <v>2628</v>
      </c>
    </row>
    <row r="139" spans="1:25" ht="25.5" customHeight="1" x14ac:dyDescent="0.2">
      <c r="A139" s="21" t="s">
        <v>419</v>
      </c>
      <c r="B139" s="47" t="s">
        <v>4</v>
      </c>
      <c r="C139" s="48" t="s">
        <v>36</v>
      </c>
      <c r="D139" s="48" t="s">
        <v>91</v>
      </c>
      <c r="E139" s="49" t="s">
        <v>206</v>
      </c>
      <c r="F139" s="49"/>
      <c r="G139" s="13">
        <f>G140</f>
        <v>2625</v>
      </c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13">
        <f>Y140</f>
        <v>2628</v>
      </c>
    </row>
    <row r="140" spans="1:25" ht="81.75" customHeight="1" x14ac:dyDescent="0.2">
      <c r="A140" s="21" t="s">
        <v>290</v>
      </c>
      <c r="B140" s="16" t="s">
        <v>4</v>
      </c>
      <c r="C140" s="12" t="s">
        <v>36</v>
      </c>
      <c r="D140" s="12" t="s">
        <v>91</v>
      </c>
      <c r="E140" s="9" t="s">
        <v>421</v>
      </c>
      <c r="F140" s="9"/>
      <c r="G140" s="13">
        <f>G141</f>
        <v>2625</v>
      </c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13">
        <f>Y141</f>
        <v>2628</v>
      </c>
    </row>
    <row r="141" spans="1:25" ht="40.5" customHeight="1" x14ac:dyDescent="0.2">
      <c r="A141" s="21" t="s">
        <v>338</v>
      </c>
      <c r="B141" s="16" t="s">
        <v>4</v>
      </c>
      <c r="C141" s="12" t="s">
        <v>36</v>
      </c>
      <c r="D141" s="12" t="s">
        <v>91</v>
      </c>
      <c r="E141" s="50" t="s">
        <v>422</v>
      </c>
      <c r="F141" s="9"/>
      <c r="G141" s="13">
        <f>G142+G144</f>
        <v>2625</v>
      </c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13">
        <f>Y142+Y144</f>
        <v>2628</v>
      </c>
    </row>
    <row r="142" spans="1:25" ht="40.5" customHeight="1" x14ac:dyDescent="0.2">
      <c r="A142" s="18" t="s">
        <v>88</v>
      </c>
      <c r="B142" s="16" t="s">
        <v>4</v>
      </c>
      <c r="C142" s="12" t="s">
        <v>36</v>
      </c>
      <c r="D142" s="12" t="s">
        <v>91</v>
      </c>
      <c r="E142" s="50" t="s">
        <v>422</v>
      </c>
      <c r="F142" s="9">
        <v>100</v>
      </c>
      <c r="G142" s="13">
        <f>G143</f>
        <v>2142</v>
      </c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13">
        <f>Y143</f>
        <v>2142</v>
      </c>
    </row>
    <row r="143" spans="1:25" ht="40.5" customHeight="1" x14ac:dyDescent="0.2">
      <c r="A143" s="19" t="s">
        <v>194</v>
      </c>
      <c r="B143" s="16" t="s">
        <v>4</v>
      </c>
      <c r="C143" s="12" t="s">
        <v>36</v>
      </c>
      <c r="D143" s="12" t="s">
        <v>91</v>
      </c>
      <c r="E143" s="50" t="s">
        <v>422</v>
      </c>
      <c r="F143" s="9">
        <v>120</v>
      </c>
      <c r="G143" s="13">
        <f>2055+87</f>
        <v>2142</v>
      </c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13">
        <f>2055+87</f>
        <v>2142</v>
      </c>
    </row>
    <row r="144" spans="1:25" ht="40.5" customHeight="1" x14ac:dyDescent="0.2">
      <c r="A144" s="18" t="s">
        <v>312</v>
      </c>
      <c r="B144" s="16" t="s">
        <v>4</v>
      </c>
      <c r="C144" s="12" t="s">
        <v>36</v>
      </c>
      <c r="D144" s="12" t="s">
        <v>91</v>
      </c>
      <c r="E144" s="50" t="s">
        <v>422</v>
      </c>
      <c r="F144" s="9">
        <v>200</v>
      </c>
      <c r="G144" s="13">
        <f>G145</f>
        <v>483</v>
      </c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13">
        <f>Y145</f>
        <v>486</v>
      </c>
    </row>
    <row r="145" spans="1:25" ht="40.5" customHeight="1" x14ac:dyDescent="0.2">
      <c r="A145" s="18" t="s">
        <v>313</v>
      </c>
      <c r="B145" s="16" t="s">
        <v>4</v>
      </c>
      <c r="C145" s="12" t="s">
        <v>36</v>
      </c>
      <c r="D145" s="12" t="s">
        <v>91</v>
      </c>
      <c r="E145" s="50" t="s">
        <v>422</v>
      </c>
      <c r="F145" s="9">
        <v>240</v>
      </c>
      <c r="G145" s="13">
        <f>480+3</f>
        <v>483</v>
      </c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13">
        <f>483+3</f>
        <v>486</v>
      </c>
    </row>
    <row r="146" spans="1:25" ht="47.25" x14ac:dyDescent="0.2">
      <c r="A146" s="51" t="s">
        <v>54</v>
      </c>
      <c r="B146" s="16" t="s">
        <v>15</v>
      </c>
      <c r="C146" s="13"/>
      <c r="D146" s="13"/>
      <c r="E146" s="13"/>
      <c r="F146" s="9"/>
      <c r="G146" s="13">
        <f t="shared" ref="G146:Y146" si="28">G147+G157</f>
        <v>61618</v>
      </c>
      <c r="H146" s="13">
        <f t="shared" si="28"/>
        <v>0</v>
      </c>
      <c r="I146" s="13">
        <f t="shared" si="28"/>
        <v>0</v>
      </c>
      <c r="J146" s="13">
        <f t="shared" si="28"/>
        <v>0</v>
      </c>
      <c r="K146" s="13">
        <f t="shared" si="28"/>
        <v>0</v>
      </c>
      <c r="L146" s="13">
        <f t="shared" si="28"/>
        <v>0</v>
      </c>
      <c r="M146" s="13">
        <f t="shared" si="28"/>
        <v>0</v>
      </c>
      <c r="N146" s="13">
        <f t="shared" si="28"/>
        <v>0</v>
      </c>
      <c r="O146" s="13">
        <f t="shared" si="28"/>
        <v>0</v>
      </c>
      <c r="P146" s="13">
        <f t="shared" si="28"/>
        <v>0</v>
      </c>
      <c r="Q146" s="13">
        <f t="shared" si="28"/>
        <v>0</v>
      </c>
      <c r="R146" s="13">
        <f t="shared" si="28"/>
        <v>0</v>
      </c>
      <c r="S146" s="13">
        <f t="shared" si="28"/>
        <v>0</v>
      </c>
      <c r="T146" s="13">
        <f t="shared" si="28"/>
        <v>0</v>
      </c>
      <c r="U146" s="13">
        <f t="shared" si="28"/>
        <v>0</v>
      </c>
      <c r="V146" s="13">
        <f t="shared" si="28"/>
        <v>0</v>
      </c>
      <c r="W146" s="13">
        <f t="shared" si="28"/>
        <v>0</v>
      </c>
      <c r="X146" s="13">
        <f t="shared" si="28"/>
        <v>0</v>
      </c>
      <c r="Y146" s="13">
        <f t="shared" si="28"/>
        <v>101859</v>
      </c>
    </row>
    <row r="147" spans="1:25" x14ac:dyDescent="0.2">
      <c r="A147" s="11" t="s">
        <v>47</v>
      </c>
      <c r="B147" s="16" t="s">
        <v>15</v>
      </c>
      <c r="C147" s="12" t="s">
        <v>0</v>
      </c>
      <c r="D147" s="12" t="s">
        <v>17</v>
      </c>
      <c r="E147" s="13"/>
      <c r="F147" s="9"/>
      <c r="G147" s="13">
        <f>G148</f>
        <v>21945</v>
      </c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13">
        <f>Y148</f>
        <v>21964</v>
      </c>
    </row>
    <row r="148" spans="1:25" ht="63.75" customHeight="1" x14ac:dyDescent="0.2">
      <c r="A148" s="14" t="s">
        <v>370</v>
      </c>
      <c r="B148" s="16" t="s">
        <v>15</v>
      </c>
      <c r="C148" s="20" t="s">
        <v>0</v>
      </c>
      <c r="D148" s="20" t="s">
        <v>91</v>
      </c>
      <c r="E148" s="9"/>
      <c r="F148" s="9"/>
      <c r="G148" s="13">
        <f>G150</f>
        <v>21945</v>
      </c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13">
        <f>Y150</f>
        <v>21964</v>
      </c>
    </row>
    <row r="149" spans="1:25" ht="38.25" x14ac:dyDescent="0.2">
      <c r="A149" s="15" t="s">
        <v>207</v>
      </c>
      <c r="B149" s="16" t="s">
        <v>15</v>
      </c>
      <c r="C149" s="20" t="s">
        <v>0</v>
      </c>
      <c r="D149" s="20" t="s">
        <v>91</v>
      </c>
      <c r="E149" s="9" t="s">
        <v>274</v>
      </c>
      <c r="F149" s="9"/>
      <c r="G149" s="13">
        <f>G150</f>
        <v>21945</v>
      </c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13">
        <f>Y150</f>
        <v>21964</v>
      </c>
    </row>
    <row r="150" spans="1:25" ht="29.25" customHeight="1" x14ac:dyDescent="0.2">
      <c r="A150" s="21" t="s">
        <v>64</v>
      </c>
      <c r="B150" s="16" t="s">
        <v>15</v>
      </c>
      <c r="C150" s="16" t="s">
        <v>0</v>
      </c>
      <c r="D150" s="20" t="s">
        <v>91</v>
      </c>
      <c r="E150" s="16" t="s">
        <v>105</v>
      </c>
      <c r="F150" s="9"/>
      <c r="G150" s="13">
        <f>G151+G153+G155</f>
        <v>21945</v>
      </c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13">
        <f>Y151+Y153+Y155</f>
        <v>21964</v>
      </c>
    </row>
    <row r="151" spans="1:25" ht="89.25" x14ac:dyDescent="0.2">
      <c r="A151" s="18" t="s">
        <v>88</v>
      </c>
      <c r="B151" s="16" t="s">
        <v>15</v>
      </c>
      <c r="C151" s="16" t="s">
        <v>0</v>
      </c>
      <c r="D151" s="20" t="s">
        <v>91</v>
      </c>
      <c r="E151" s="16" t="s">
        <v>105</v>
      </c>
      <c r="F151" s="9">
        <v>100</v>
      </c>
      <c r="G151" s="13">
        <f>G152</f>
        <v>20892</v>
      </c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13">
        <f>Y152</f>
        <v>20911</v>
      </c>
    </row>
    <row r="152" spans="1:25" ht="38.25" x14ac:dyDescent="0.2">
      <c r="A152" s="19" t="s">
        <v>194</v>
      </c>
      <c r="B152" s="16" t="s">
        <v>15</v>
      </c>
      <c r="C152" s="16" t="s">
        <v>0</v>
      </c>
      <c r="D152" s="20" t="s">
        <v>91</v>
      </c>
      <c r="E152" s="16" t="s">
        <v>105</v>
      </c>
      <c r="F152" s="9">
        <v>120</v>
      </c>
      <c r="G152" s="13">
        <f>20346-125+671</f>
        <v>20892</v>
      </c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13">
        <f>20346-125+690</f>
        <v>20911</v>
      </c>
    </row>
    <row r="153" spans="1:25" ht="38.25" x14ac:dyDescent="0.2">
      <c r="A153" s="18" t="s">
        <v>312</v>
      </c>
      <c r="B153" s="16" t="s">
        <v>15</v>
      </c>
      <c r="C153" s="16" t="s">
        <v>0</v>
      </c>
      <c r="D153" s="20" t="s">
        <v>91</v>
      </c>
      <c r="E153" s="16" t="s">
        <v>105</v>
      </c>
      <c r="F153" s="9">
        <v>200</v>
      </c>
      <c r="G153" s="13">
        <f>G154</f>
        <v>1053</v>
      </c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13">
        <f>Y154</f>
        <v>1053</v>
      </c>
    </row>
    <row r="154" spans="1:25" ht="38.25" x14ac:dyDescent="0.2">
      <c r="A154" s="18" t="s">
        <v>313</v>
      </c>
      <c r="B154" s="16" t="s">
        <v>15</v>
      </c>
      <c r="C154" s="16" t="s">
        <v>0</v>
      </c>
      <c r="D154" s="20" t="s">
        <v>91</v>
      </c>
      <c r="E154" s="16" t="s">
        <v>105</v>
      </c>
      <c r="F154" s="9">
        <v>240</v>
      </c>
      <c r="G154" s="13">
        <f>1053</f>
        <v>1053</v>
      </c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13">
        <v>1053</v>
      </c>
    </row>
    <row r="155" spans="1:25" ht="16.149999999999999" hidden="1" customHeight="1" x14ac:dyDescent="0.2">
      <c r="A155" s="18" t="s">
        <v>66</v>
      </c>
      <c r="B155" s="16" t="s">
        <v>15</v>
      </c>
      <c r="C155" s="16" t="s">
        <v>0</v>
      </c>
      <c r="D155" s="20" t="s">
        <v>91</v>
      </c>
      <c r="E155" s="16" t="s">
        <v>105</v>
      </c>
      <c r="F155" s="9">
        <v>800</v>
      </c>
      <c r="G155" s="13">
        <f>G156</f>
        <v>0</v>
      </c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13">
        <f>Y156</f>
        <v>0</v>
      </c>
    </row>
    <row r="156" spans="1:25" ht="27.75" hidden="1" customHeight="1" x14ac:dyDescent="0.2">
      <c r="A156" s="19" t="s">
        <v>326</v>
      </c>
      <c r="B156" s="16" t="s">
        <v>15</v>
      </c>
      <c r="C156" s="16" t="s">
        <v>0</v>
      </c>
      <c r="D156" s="20" t="s">
        <v>91</v>
      </c>
      <c r="E156" s="16" t="s">
        <v>105</v>
      </c>
      <c r="F156" s="9">
        <v>850</v>
      </c>
      <c r="G156" s="13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13"/>
    </row>
    <row r="157" spans="1:25" ht="15.75" customHeight="1" x14ac:dyDescent="0.2">
      <c r="A157" s="11" t="s">
        <v>298</v>
      </c>
      <c r="B157" s="16" t="s">
        <v>15</v>
      </c>
      <c r="C157" s="16" t="s">
        <v>297</v>
      </c>
      <c r="D157" s="16" t="s">
        <v>17</v>
      </c>
      <c r="E157" s="52"/>
      <c r="F157" s="53"/>
      <c r="G157" s="13">
        <f>G158</f>
        <v>39673</v>
      </c>
      <c r="H157" s="13">
        <f t="shared" ref="H157:Y157" si="29">H158</f>
        <v>0</v>
      </c>
      <c r="I157" s="13">
        <f t="shared" si="29"/>
        <v>0</v>
      </c>
      <c r="J157" s="13">
        <f t="shared" si="29"/>
        <v>0</v>
      </c>
      <c r="K157" s="13">
        <f t="shared" si="29"/>
        <v>0</v>
      </c>
      <c r="L157" s="13">
        <f t="shared" si="29"/>
        <v>0</v>
      </c>
      <c r="M157" s="13">
        <f t="shared" si="29"/>
        <v>0</v>
      </c>
      <c r="N157" s="13">
        <f t="shared" si="29"/>
        <v>0</v>
      </c>
      <c r="O157" s="13">
        <f t="shared" si="29"/>
        <v>0</v>
      </c>
      <c r="P157" s="13">
        <f t="shared" si="29"/>
        <v>0</v>
      </c>
      <c r="Q157" s="13">
        <f t="shared" si="29"/>
        <v>0</v>
      </c>
      <c r="R157" s="13">
        <f t="shared" si="29"/>
        <v>0</v>
      </c>
      <c r="S157" s="13">
        <f t="shared" si="29"/>
        <v>0</v>
      </c>
      <c r="T157" s="13">
        <f t="shared" si="29"/>
        <v>0</v>
      </c>
      <c r="U157" s="13">
        <f t="shared" si="29"/>
        <v>0</v>
      </c>
      <c r="V157" s="13">
        <f t="shared" si="29"/>
        <v>0</v>
      </c>
      <c r="W157" s="13">
        <f t="shared" si="29"/>
        <v>0</v>
      </c>
      <c r="X157" s="13">
        <f t="shared" si="29"/>
        <v>0</v>
      </c>
      <c r="Y157" s="13">
        <f t="shared" si="29"/>
        <v>79895</v>
      </c>
    </row>
    <row r="158" spans="1:25" ht="15" x14ac:dyDescent="0.2">
      <c r="A158" s="54" t="s">
        <v>299</v>
      </c>
      <c r="B158" s="16" t="s">
        <v>15</v>
      </c>
      <c r="C158" s="16" t="s">
        <v>297</v>
      </c>
      <c r="D158" s="16" t="s">
        <v>297</v>
      </c>
      <c r="E158" s="16" t="s">
        <v>116</v>
      </c>
      <c r="F158" s="52"/>
      <c r="G158" s="13">
        <f>G159</f>
        <v>39673</v>
      </c>
      <c r="H158" s="13">
        <f t="shared" ref="H158:Y158" si="30">H159</f>
        <v>0</v>
      </c>
      <c r="I158" s="13">
        <f t="shared" si="30"/>
        <v>0</v>
      </c>
      <c r="J158" s="13">
        <f t="shared" si="30"/>
        <v>0</v>
      </c>
      <c r="K158" s="13">
        <f t="shared" si="30"/>
        <v>0</v>
      </c>
      <c r="L158" s="13">
        <f t="shared" si="30"/>
        <v>0</v>
      </c>
      <c r="M158" s="13">
        <f t="shared" si="30"/>
        <v>0</v>
      </c>
      <c r="N158" s="13">
        <f t="shared" si="30"/>
        <v>0</v>
      </c>
      <c r="O158" s="13">
        <f t="shared" si="30"/>
        <v>0</v>
      </c>
      <c r="P158" s="13">
        <f t="shared" si="30"/>
        <v>0</v>
      </c>
      <c r="Q158" s="13">
        <f t="shared" si="30"/>
        <v>0</v>
      </c>
      <c r="R158" s="13">
        <f t="shared" si="30"/>
        <v>0</v>
      </c>
      <c r="S158" s="13">
        <f t="shared" si="30"/>
        <v>0</v>
      </c>
      <c r="T158" s="13">
        <f t="shared" si="30"/>
        <v>0</v>
      </c>
      <c r="U158" s="13">
        <f t="shared" si="30"/>
        <v>0</v>
      </c>
      <c r="V158" s="13">
        <f t="shared" si="30"/>
        <v>0</v>
      </c>
      <c r="W158" s="13">
        <f t="shared" si="30"/>
        <v>0</v>
      </c>
      <c r="X158" s="13">
        <f t="shared" si="30"/>
        <v>0</v>
      </c>
      <c r="Y158" s="13">
        <f t="shared" si="30"/>
        <v>79895</v>
      </c>
    </row>
    <row r="159" spans="1:25" ht="15" x14ac:dyDescent="0.2">
      <c r="A159" s="17" t="s">
        <v>299</v>
      </c>
      <c r="B159" s="16" t="s">
        <v>15</v>
      </c>
      <c r="C159" s="16" t="s">
        <v>297</v>
      </c>
      <c r="D159" s="16" t="s">
        <v>297</v>
      </c>
      <c r="E159" s="16" t="s">
        <v>314</v>
      </c>
      <c r="F159" s="52"/>
      <c r="G159" s="13">
        <f>G160</f>
        <v>39673</v>
      </c>
      <c r="H159" s="13">
        <f t="shared" ref="H159:Y160" si="31">H160</f>
        <v>0</v>
      </c>
      <c r="I159" s="13">
        <f t="shared" si="31"/>
        <v>0</v>
      </c>
      <c r="J159" s="13">
        <f t="shared" si="31"/>
        <v>0</v>
      </c>
      <c r="K159" s="13">
        <f t="shared" si="31"/>
        <v>0</v>
      </c>
      <c r="L159" s="13">
        <f t="shared" si="31"/>
        <v>0</v>
      </c>
      <c r="M159" s="13">
        <f t="shared" si="31"/>
        <v>0</v>
      </c>
      <c r="N159" s="13">
        <f t="shared" si="31"/>
        <v>0</v>
      </c>
      <c r="O159" s="13">
        <f t="shared" si="31"/>
        <v>0</v>
      </c>
      <c r="P159" s="13">
        <f t="shared" si="31"/>
        <v>0</v>
      </c>
      <c r="Q159" s="13">
        <f t="shared" si="31"/>
        <v>0</v>
      </c>
      <c r="R159" s="13">
        <f t="shared" si="31"/>
        <v>0</v>
      </c>
      <c r="S159" s="13">
        <f t="shared" si="31"/>
        <v>0</v>
      </c>
      <c r="T159" s="13">
        <f t="shared" si="31"/>
        <v>0</v>
      </c>
      <c r="U159" s="13">
        <f t="shared" si="31"/>
        <v>0</v>
      </c>
      <c r="V159" s="13">
        <f t="shared" si="31"/>
        <v>0</v>
      </c>
      <c r="W159" s="13">
        <f t="shared" si="31"/>
        <v>0</v>
      </c>
      <c r="X159" s="13">
        <f t="shared" si="31"/>
        <v>0</v>
      </c>
      <c r="Y159" s="13">
        <f t="shared" si="31"/>
        <v>79895</v>
      </c>
    </row>
    <row r="160" spans="1:25" x14ac:dyDescent="0.2">
      <c r="A160" s="18" t="s">
        <v>66</v>
      </c>
      <c r="B160" s="16" t="s">
        <v>15</v>
      </c>
      <c r="C160" s="16" t="s">
        <v>297</v>
      </c>
      <c r="D160" s="16" t="s">
        <v>297</v>
      </c>
      <c r="E160" s="16" t="s">
        <v>314</v>
      </c>
      <c r="F160" s="16">
        <v>800</v>
      </c>
      <c r="G160" s="13">
        <f>G161</f>
        <v>39673</v>
      </c>
      <c r="H160" s="13">
        <f t="shared" si="31"/>
        <v>0</v>
      </c>
      <c r="I160" s="13">
        <f t="shared" si="31"/>
        <v>0</v>
      </c>
      <c r="J160" s="13">
        <f t="shared" si="31"/>
        <v>0</v>
      </c>
      <c r="K160" s="13">
        <f t="shared" si="31"/>
        <v>0</v>
      </c>
      <c r="L160" s="13">
        <f t="shared" si="31"/>
        <v>0</v>
      </c>
      <c r="M160" s="13">
        <f t="shared" si="31"/>
        <v>0</v>
      </c>
      <c r="N160" s="13">
        <f t="shared" si="31"/>
        <v>0</v>
      </c>
      <c r="O160" s="13">
        <f t="shared" si="31"/>
        <v>0</v>
      </c>
      <c r="P160" s="13">
        <f t="shared" si="31"/>
        <v>0</v>
      </c>
      <c r="Q160" s="13">
        <f t="shared" si="31"/>
        <v>0</v>
      </c>
      <c r="R160" s="13">
        <f t="shared" si="31"/>
        <v>0</v>
      </c>
      <c r="S160" s="13">
        <f t="shared" si="31"/>
        <v>0</v>
      </c>
      <c r="T160" s="13">
        <f t="shared" si="31"/>
        <v>0</v>
      </c>
      <c r="U160" s="13">
        <f t="shared" si="31"/>
        <v>0</v>
      </c>
      <c r="V160" s="13">
        <f t="shared" si="31"/>
        <v>0</v>
      </c>
      <c r="W160" s="13">
        <f t="shared" si="31"/>
        <v>0</v>
      </c>
      <c r="X160" s="13">
        <f t="shared" si="31"/>
        <v>0</v>
      </c>
      <c r="Y160" s="13">
        <f t="shared" si="31"/>
        <v>79895</v>
      </c>
    </row>
    <row r="161" spans="1:25" x14ac:dyDescent="0.2">
      <c r="A161" s="18" t="s">
        <v>204</v>
      </c>
      <c r="B161" s="16" t="s">
        <v>15</v>
      </c>
      <c r="C161" s="16" t="s">
        <v>297</v>
      </c>
      <c r="D161" s="16" t="s">
        <v>297</v>
      </c>
      <c r="E161" s="16" t="s">
        <v>314</v>
      </c>
      <c r="F161" s="16">
        <v>870</v>
      </c>
      <c r="G161" s="13">
        <f>39671-35+37</f>
        <v>39673</v>
      </c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13">
        <v>79895</v>
      </c>
    </row>
    <row r="162" spans="1:25" ht="51.6" customHeight="1" x14ac:dyDescent="0.2">
      <c r="A162" s="51" t="s">
        <v>50</v>
      </c>
      <c r="B162" s="16" t="s">
        <v>89</v>
      </c>
      <c r="C162" s="13"/>
      <c r="D162" s="13"/>
      <c r="E162" s="13"/>
      <c r="F162" s="9"/>
      <c r="G162" s="55">
        <f>G163+G196+G295+G429+G422+G461+G189+G415+G179</f>
        <v>1458877</v>
      </c>
      <c r="H162" s="55">
        <f t="shared" ref="H162:Y162" si="32">H163+H196+H295+H429+H422+H461+H189+H415</f>
        <v>1436</v>
      </c>
      <c r="I162" s="55">
        <f t="shared" si="32"/>
        <v>0</v>
      </c>
      <c r="J162" s="55">
        <f t="shared" si="32"/>
        <v>0</v>
      </c>
      <c r="K162" s="55">
        <f t="shared" si="32"/>
        <v>0</v>
      </c>
      <c r="L162" s="55">
        <f t="shared" si="32"/>
        <v>0</v>
      </c>
      <c r="M162" s="55">
        <f t="shared" si="32"/>
        <v>0</v>
      </c>
      <c r="N162" s="55">
        <f t="shared" si="32"/>
        <v>0</v>
      </c>
      <c r="O162" s="55">
        <f t="shared" si="32"/>
        <v>0</v>
      </c>
      <c r="P162" s="55">
        <f t="shared" si="32"/>
        <v>0</v>
      </c>
      <c r="Q162" s="55">
        <f t="shared" si="32"/>
        <v>0</v>
      </c>
      <c r="R162" s="55">
        <f t="shared" si="32"/>
        <v>0</v>
      </c>
      <c r="S162" s="55">
        <f t="shared" si="32"/>
        <v>0</v>
      </c>
      <c r="T162" s="55">
        <f t="shared" si="32"/>
        <v>0</v>
      </c>
      <c r="U162" s="55">
        <f t="shared" si="32"/>
        <v>0</v>
      </c>
      <c r="V162" s="55">
        <f t="shared" si="32"/>
        <v>0</v>
      </c>
      <c r="W162" s="55">
        <f t="shared" si="32"/>
        <v>0</v>
      </c>
      <c r="X162" s="55">
        <f t="shared" si="32"/>
        <v>0</v>
      </c>
      <c r="Y162" s="55">
        <f t="shared" si="32"/>
        <v>643420</v>
      </c>
    </row>
    <row r="163" spans="1:25" ht="15.75" hidden="1" customHeight="1" x14ac:dyDescent="0.2">
      <c r="A163" s="11"/>
      <c r="B163" s="16"/>
      <c r="C163" s="12"/>
      <c r="D163" s="12"/>
      <c r="E163" s="13"/>
      <c r="F163" s="9"/>
      <c r="G163" s="13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13"/>
    </row>
    <row r="164" spans="1:25" hidden="1" x14ac:dyDescent="0.2">
      <c r="A164" s="14"/>
      <c r="B164" s="16"/>
      <c r="C164" s="20"/>
      <c r="D164" s="20"/>
      <c r="E164" s="9"/>
      <c r="F164" s="9"/>
      <c r="G164" s="13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13"/>
    </row>
    <row r="165" spans="1:25" hidden="1" x14ac:dyDescent="0.2">
      <c r="A165" s="15"/>
      <c r="B165" s="16"/>
      <c r="C165" s="16"/>
      <c r="D165" s="16"/>
      <c r="E165" s="9"/>
      <c r="F165" s="9"/>
      <c r="G165" s="13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13"/>
    </row>
    <row r="166" spans="1:25" ht="30" hidden="1" customHeight="1" x14ac:dyDescent="0.2">
      <c r="A166" s="21"/>
      <c r="B166" s="16"/>
      <c r="C166" s="16"/>
      <c r="D166" s="16"/>
      <c r="E166" s="16"/>
      <c r="F166" s="9"/>
      <c r="G166" s="13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13"/>
    </row>
    <row r="167" spans="1:25" hidden="1" x14ac:dyDescent="0.2">
      <c r="A167" s="18"/>
      <c r="B167" s="16"/>
      <c r="C167" s="16"/>
      <c r="D167" s="16"/>
      <c r="E167" s="16"/>
      <c r="F167" s="9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1:25" hidden="1" x14ac:dyDescent="0.2">
      <c r="A168" s="19"/>
      <c r="B168" s="16"/>
      <c r="C168" s="16"/>
      <c r="D168" s="16"/>
      <c r="E168" s="16"/>
      <c r="F168" s="9"/>
      <c r="G168" s="13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13"/>
    </row>
    <row r="169" spans="1:25" hidden="1" x14ac:dyDescent="0.2">
      <c r="A169" s="18"/>
      <c r="B169" s="16"/>
      <c r="C169" s="16"/>
      <c r="D169" s="16"/>
      <c r="E169" s="16"/>
      <c r="F169" s="9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1:25" ht="42" hidden="1" customHeight="1" x14ac:dyDescent="0.2">
      <c r="A170" s="18"/>
      <c r="B170" s="16"/>
      <c r="C170" s="16"/>
      <c r="D170" s="16"/>
      <c r="E170" s="16"/>
      <c r="F170" s="9"/>
      <c r="G170" s="13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13"/>
    </row>
    <row r="171" spans="1:25" hidden="1" x14ac:dyDescent="0.2">
      <c r="A171" s="19"/>
      <c r="B171" s="16"/>
      <c r="C171" s="16"/>
      <c r="D171" s="16"/>
      <c r="E171" s="16"/>
      <c r="F171" s="9"/>
      <c r="G171" s="13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13"/>
    </row>
    <row r="172" spans="1:25" hidden="1" x14ac:dyDescent="0.2">
      <c r="A172" s="18"/>
      <c r="B172" s="16"/>
      <c r="C172" s="16"/>
      <c r="D172" s="16"/>
      <c r="E172" s="16"/>
      <c r="F172" s="9"/>
      <c r="G172" s="13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13"/>
    </row>
    <row r="173" spans="1:25" hidden="1" x14ac:dyDescent="0.2">
      <c r="A173" s="18"/>
      <c r="B173" s="16"/>
      <c r="C173" s="16"/>
      <c r="D173" s="16"/>
      <c r="E173" s="16"/>
      <c r="F173" s="9"/>
      <c r="G173" s="13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13"/>
    </row>
    <row r="174" spans="1:25" ht="16.899999999999999" hidden="1" customHeight="1" x14ac:dyDescent="0.2">
      <c r="A174" s="18"/>
      <c r="B174" s="16"/>
      <c r="C174" s="16"/>
      <c r="D174" s="16"/>
      <c r="E174" s="16"/>
      <c r="F174" s="9"/>
      <c r="G174" s="13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13"/>
    </row>
    <row r="175" spans="1:25" ht="38.25" hidden="1" x14ac:dyDescent="0.2">
      <c r="A175" s="18" t="s">
        <v>65</v>
      </c>
      <c r="B175" s="16"/>
      <c r="C175" s="12"/>
      <c r="D175" s="12"/>
      <c r="E175" s="9"/>
      <c r="F175" s="9"/>
      <c r="G175" s="13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13"/>
    </row>
    <row r="176" spans="1:25" hidden="1" x14ac:dyDescent="0.2">
      <c r="A176" s="18" t="s">
        <v>66</v>
      </c>
      <c r="B176" s="16"/>
      <c r="C176" s="12"/>
      <c r="D176" s="12"/>
      <c r="E176" s="9"/>
      <c r="F176" s="9"/>
      <c r="G176" s="13">
        <v>1671</v>
      </c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13">
        <v>1671</v>
      </c>
    </row>
    <row r="177" spans="1:25" hidden="1" x14ac:dyDescent="0.2">
      <c r="A177" s="41"/>
      <c r="B177" s="16"/>
      <c r="C177" s="12"/>
      <c r="D177" s="12"/>
      <c r="E177" s="9"/>
      <c r="F177" s="9"/>
      <c r="G177" s="13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13"/>
    </row>
    <row r="178" spans="1:25" hidden="1" x14ac:dyDescent="0.2">
      <c r="A178" s="18"/>
      <c r="B178" s="16"/>
      <c r="C178" s="12"/>
      <c r="D178" s="12"/>
      <c r="E178" s="9"/>
      <c r="F178" s="9"/>
      <c r="G178" s="13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13"/>
    </row>
    <row r="179" spans="1:25" ht="28.9" hidden="1" customHeight="1" x14ac:dyDescent="0.2">
      <c r="A179" s="126" t="s">
        <v>47</v>
      </c>
      <c r="B179" s="16" t="s">
        <v>89</v>
      </c>
      <c r="C179" s="12" t="s">
        <v>0</v>
      </c>
      <c r="D179" s="12" t="s">
        <v>57</v>
      </c>
      <c r="E179" s="9"/>
      <c r="F179" s="9"/>
      <c r="G179" s="13">
        <f>G180</f>
        <v>0</v>
      </c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13"/>
    </row>
    <row r="180" spans="1:25" ht="36.6" hidden="1" customHeight="1" x14ac:dyDescent="0.2">
      <c r="A180" s="126" t="s">
        <v>25</v>
      </c>
      <c r="B180" s="16" t="s">
        <v>89</v>
      </c>
      <c r="C180" s="37" t="s">
        <v>0</v>
      </c>
      <c r="D180" s="115" t="s">
        <v>57</v>
      </c>
      <c r="E180" s="16" t="s">
        <v>116</v>
      </c>
      <c r="F180" s="9"/>
      <c r="G180" s="13">
        <f>G181</f>
        <v>0</v>
      </c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13"/>
    </row>
    <row r="181" spans="1:25" ht="37.15" hidden="1" customHeight="1" x14ac:dyDescent="0.2">
      <c r="A181" s="17" t="s">
        <v>582</v>
      </c>
      <c r="B181" s="16" t="s">
        <v>89</v>
      </c>
      <c r="C181" s="37" t="s">
        <v>0</v>
      </c>
      <c r="D181" s="115" t="s">
        <v>57</v>
      </c>
      <c r="E181" s="16" t="s">
        <v>583</v>
      </c>
      <c r="F181" s="9"/>
      <c r="G181" s="13">
        <f>G182</f>
        <v>0</v>
      </c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13"/>
    </row>
    <row r="182" spans="1:25" ht="44.45" hidden="1" customHeight="1" x14ac:dyDescent="0.2">
      <c r="A182" s="18" t="s">
        <v>312</v>
      </c>
      <c r="B182" s="16" t="s">
        <v>89</v>
      </c>
      <c r="C182" s="37" t="s">
        <v>0</v>
      </c>
      <c r="D182" s="115" t="s">
        <v>57</v>
      </c>
      <c r="E182" s="16" t="s">
        <v>583</v>
      </c>
      <c r="F182" s="9">
        <v>200</v>
      </c>
      <c r="G182" s="13">
        <f>G183</f>
        <v>0</v>
      </c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13"/>
    </row>
    <row r="183" spans="1:25" ht="44.45" hidden="1" customHeight="1" x14ac:dyDescent="0.2">
      <c r="A183" s="18" t="s">
        <v>313</v>
      </c>
      <c r="B183" s="16" t="s">
        <v>89</v>
      </c>
      <c r="C183" s="37" t="s">
        <v>0</v>
      </c>
      <c r="D183" s="115" t="s">
        <v>57</v>
      </c>
      <c r="E183" s="16" t="s">
        <v>583</v>
      </c>
      <c r="F183" s="9">
        <v>240</v>
      </c>
      <c r="G183" s="13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13"/>
    </row>
    <row r="184" spans="1:25" ht="41.45" hidden="1" customHeight="1" x14ac:dyDescent="0.2">
      <c r="A184" s="18"/>
      <c r="B184" s="16"/>
      <c r="C184" s="12"/>
      <c r="D184" s="12"/>
      <c r="E184" s="9"/>
      <c r="F184" s="9"/>
      <c r="G184" s="13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13"/>
    </row>
    <row r="185" spans="1:25" ht="42" hidden="1" customHeight="1" x14ac:dyDescent="0.2">
      <c r="A185" s="18"/>
      <c r="B185" s="16"/>
      <c r="C185" s="12"/>
      <c r="D185" s="12"/>
      <c r="E185" s="9"/>
      <c r="F185" s="9"/>
      <c r="G185" s="13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13"/>
    </row>
    <row r="186" spans="1:25" ht="46.15" hidden="1" customHeight="1" x14ac:dyDescent="0.2">
      <c r="A186" s="18"/>
      <c r="B186" s="16"/>
      <c r="C186" s="12"/>
      <c r="D186" s="12"/>
      <c r="E186" s="9"/>
      <c r="F186" s="9"/>
      <c r="G186" s="13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13"/>
    </row>
    <row r="187" spans="1:25" ht="28.15" hidden="1" customHeight="1" x14ac:dyDescent="0.2">
      <c r="A187" s="18"/>
      <c r="B187" s="16"/>
      <c r="C187" s="12"/>
      <c r="D187" s="12"/>
      <c r="E187" s="9"/>
      <c r="F187" s="9"/>
      <c r="G187" s="13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13"/>
    </row>
    <row r="188" spans="1:25" ht="33.6" hidden="1" customHeight="1" x14ac:dyDescent="0.2">
      <c r="A188" s="18"/>
      <c r="B188" s="16"/>
      <c r="C188" s="12"/>
      <c r="D188" s="12"/>
      <c r="E188" s="9"/>
      <c r="F188" s="9"/>
      <c r="G188" s="13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13"/>
    </row>
    <row r="189" spans="1:25" ht="47.45" customHeight="1" x14ac:dyDescent="0.2">
      <c r="A189" s="11" t="s">
        <v>48</v>
      </c>
      <c r="B189" s="16" t="s">
        <v>89</v>
      </c>
      <c r="C189" s="12" t="s">
        <v>12</v>
      </c>
      <c r="D189" s="12" t="s">
        <v>17</v>
      </c>
      <c r="E189" s="12"/>
      <c r="F189" s="9"/>
      <c r="G189" s="13">
        <f t="shared" ref="G189:G194" si="33">G190</f>
        <v>45</v>
      </c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13">
        <f t="shared" ref="Y189:Y194" si="34">Y190</f>
        <v>45</v>
      </c>
    </row>
    <row r="190" spans="1:25" ht="60" customHeight="1" x14ac:dyDescent="0.2">
      <c r="A190" s="32" t="s">
        <v>508</v>
      </c>
      <c r="B190" s="16" t="s">
        <v>89</v>
      </c>
      <c r="C190" s="12" t="s">
        <v>12</v>
      </c>
      <c r="D190" s="12" t="s">
        <v>36</v>
      </c>
      <c r="E190" s="13"/>
      <c r="F190" s="9"/>
      <c r="G190" s="13">
        <f t="shared" si="33"/>
        <v>45</v>
      </c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13">
        <f t="shared" si="34"/>
        <v>45</v>
      </c>
    </row>
    <row r="191" spans="1:25" ht="85.5" customHeight="1" x14ac:dyDescent="0.2">
      <c r="A191" s="41" t="s">
        <v>562</v>
      </c>
      <c r="B191" s="16" t="s">
        <v>89</v>
      </c>
      <c r="C191" s="12" t="s">
        <v>12</v>
      </c>
      <c r="D191" s="12" t="s">
        <v>36</v>
      </c>
      <c r="E191" s="13" t="s">
        <v>224</v>
      </c>
      <c r="F191" s="9"/>
      <c r="G191" s="13">
        <f t="shared" si="33"/>
        <v>45</v>
      </c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13">
        <f t="shared" si="34"/>
        <v>45</v>
      </c>
    </row>
    <row r="192" spans="1:25" ht="49.9" customHeight="1" x14ac:dyDescent="0.2">
      <c r="A192" s="17" t="s">
        <v>573</v>
      </c>
      <c r="B192" s="16" t="s">
        <v>89</v>
      </c>
      <c r="C192" s="12" t="s">
        <v>12</v>
      </c>
      <c r="D192" s="12" t="s">
        <v>36</v>
      </c>
      <c r="E192" s="13" t="s">
        <v>525</v>
      </c>
      <c r="F192" s="9"/>
      <c r="G192" s="13">
        <f t="shared" si="33"/>
        <v>45</v>
      </c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13">
        <f t="shared" si="34"/>
        <v>45</v>
      </c>
    </row>
    <row r="193" spans="1:25" ht="46.15" customHeight="1" x14ac:dyDescent="0.2">
      <c r="A193" s="17" t="s">
        <v>574</v>
      </c>
      <c r="B193" s="16" t="s">
        <v>89</v>
      </c>
      <c r="C193" s="12" t="s">
        <v>12</v>
      </c>
      <c r="D193" s="12" t="s">
        <v>36</v>
      </c>
      <c r="E193" s="13" t="s">
        <v>526</v>
      </c>
      <c r="F193" s="9"/>
      <c r="G193" s="13">
        <f t="shared" si="33"/>
        <v>45</v>
      </c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13">
        <f t="shared" si="34"/>
        <v>45</v>
      </c>
    </row>
    <row r="194" spans="1:25" ht="29.45" customHeight="1" x14ac:dyDescent="0.2">
      <c r="A194" s="18" t="s">
        <v>312</v>
      </c>
      <c r="B194" s="16" t="s">
        <v>89</v>
      </c>
      <c r="C194" s="12" t="s">
        <v>12</v>
      </c>
      <c r="D194" s="12" t="s">
        <v>36</v>
      </c>
      <c r="E194" s="13" t="s">
        <v>526</v>
      </c>
      <c r="F194" s="9">
        <v>200</v>
      </c>
      <c r="G194" s="13">
        <f t="shared" si="33"/>
        <v>45</v>
      </c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13">
        <f t="shared" si="34"/>
        <v>45</v>
      </c>
    </row>
    <row r="195" spans="1:25" ht="29.45" customHeight="1" x14ac:dyDescent="0.2">
      <c r="A195" s="18" t="s">
        <v>313</v>
      </c>
      <c r="B195" s="16" t="s">
        <v>89</v>
      </c>
      <c r="C195" s="12" t="s">
        <v>12</v>
      </c>
      <c r="D195" s="12" t="s">
        <v>36</v>
      </c>
      <c r="E195" s="13" t="s">
        <v>526</v>
      </c>
      <c r="F195" s="9">
        <v>240</v>
      </c>
      <c r="G195" s="13">
        <v>45</v>
      </c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13">
        <v>45</v>
      </c>
    </row>
    <row r="196" spans="1:25" ht="20.45" customHeight="1" x14ac:dyDescent="0.2">
      <c r="A196" s="11" t="s">
        <v>45</v>
      </c>
      <c r="B196" s="16" t="s">
        <v>89</v>
      </c>
      <c r="C196" s="50" t="s">
        <v>2</v>
      </c>
      <c r="D196" s="50" t="s">
        <v>17</v>
      </c>
      <c r="E196" s="13"/>
      <c r="F196" s="9"/>
      <c r="G196" s="10">
        <f>G197+G203+G230+G248+G268+G278+G209+G217</f>
        <v>342645</v>
      </c>
      <c r="H196" s="10">
        <f t="shared" ref="H196:Y196" si="35">H197+H203+H230+H248+H268+H278+H209+H217</f>
        <v>1436</v>
      </c>
      <c r="I196" s="10">
        <f t="shared" si="35"/>
        <v>0</v>
      </c>
      <c r="J196" s="10">
        <f t="shared" si="35"/>
        <v>0</v>
      </c>
      <c r="K196" s="10">
        <f t="shared" si="35"/>
        <v>0</v>
      </c>
      <c r="L196" s="10">
        <f t="shared" si="35"/>
        <v>0</v>
      </c>
      <c r="M196" s="10">
        <f t="shared" si="35"/>
        <v>0</v>
      </c>
      <c r="N196" s="10">
        <f t="shared" si="35"/>
        <v>0</v>
      </c>
      <c r="O196" s="10">
        <f t="shared" si="35"/>
        <v>0</v>
      </c>
      <c r="P196" s="10">
        <f t="shared" si="35"/>
        <v>0</v>
      </c>
      <c r="Q196" s="10">
        <f t="shared" si="35"/>
        <v>0</v>
      </c>
      <c r="R196" s="10">
        <f t="shared" si="35"/>
        <v>0</v>
      </c>
      <c r="S196" s="10">
        <f t="shared" si="35"/>
        <v>0</v>
      </c>
      <c r="T196" s="10">
        <f t="shared" si="35"/>
        <v>0</v>
      </c>
      <c r="U196" s="10">
        <f t="shared" si="35"/>
        <v>0</v>
      </c>
      <c r="V196" s="10">
        <f t="shared" si="35"/>
        <v>0</v>
      </c>
      <c r="W196" s="10">
        <f t="shared" si="35"/>
        <v>0</v>
      </c>
      <c r="X196" s="10">
        <f t="shared" si="35"/>
        <v>0</v>
      </c>
      <c r="Y196" s="10">
        <f t="shared" si="35"/>
        <v>341176</v>
      </c>
    </row>
    <row r="197" spans="1:25" ht="26.45" hidden="1" customHeight="1" x14ac:dyDescent="0.2">
      <c r="A197" s="11" t="s">
        <v>90</v>
      </c>
      <c r="B197" s="16" t="s">
        <v>89</v>
      </c>
      <c r="C197" s="50" t="s">
        <v>2</v>
      </c>
      <c r="D197" s="50" t="s">
        <v>91</v>
      </c>
      <c r="E197" s="13"/>
      <c r="F197" s="9"/>
      <c r="G197" s="10">
        <f>G201</f>
        <v>0</v>
      </c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10">
        <f>Y201</f>
        <v>0</v>
      </c>
    </row>
    <row r="198" spans="1:25" ht="43.9" hidden="1" customHeight="1" x14ac:dyDescent="0.2">
      <c r="A198" s="56" t="s">
        <v>285</v>
      </c>
      <c r="B198" s="16" t="s">
        <v>89</v>
      </c>
      <c r="C198" s="50" t="s">
        <v>2</v>
      </c>
      <c r="D198" s="50" t="s">
        <v>91</v>
      </c>
      <c r="E198" s="37" t="s">
        <v>227</v>
      </c>
      <c r="F198" s="37"/>
      <c r="G198" s="10">
        <f>G201</f>
        <v>0</v>
      </c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10">
        <f>Y201</f>
        <v>0</v>
      </c>
    </row>
    <row r="199" spans="1:25" ht="28.9" hidden="1" customHeight="1" x14ac:dyDescent="0.2">
      <c r="A199" s="38" t="s">
        <v>286</v>
      </c>
      <c r="B199" s="16" t="s">
        <v>89</v>
      </c>
      <c r="C199" s="50" t="s">
        <v>2</v>
      </c>
      <c r="D199" s="50" t="s">
        <v>91</v>
      </c>
      <c r="E199" s="37" t="s">
        <v>227</v>
      </c>
      <c r="F199" s="50"/>
      <c r="G199" s="10">
        <f>G200</f>
        <v>0</v>
      </c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10">
        <f>Y200</f>
        <v>0</v>
      </c>
    </row>
    <row r="200" spans="1:25" ht="52.15" hidden="1" customHeight="1" x14ac:dyDescent="0.2">
      <c r="A200" s="41" t="s">
        <v>92</v>
      </c>
      <c r="B200" s="16" t="s">
        <v>89</v>
      </c>
      <c r="C200" s="37" t="s">
        <v>2</v>
      </c>
      <c r="D200" s="37" t="s">
        <v>91</v>
      </c>
      <c r="E200" s="37" t="s">
        <v>228</v>
      </c>
      <c r="F200" s="37"/>
      <c r="G200" s="10">
        <f>G201</f>
        <v>0</v>
      </c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10">
        <f>Y201</f>
        <v>0</v>
      </c>
    </row>
    <row r="201" spans="1:25" ht="45.6" hidden="1" customHeight="1" x14ac:dyDescent="0.2">
      <c r="A201" s="18" t="s">
        <v>65</v>
      </c>
      <c r="B201" s="16" t="s">
        <v>89</v>
      </c>
      <c r="C201" s="37" t="s">
        <v>2</v>
      </c>
      <c r="D201" s="37" t="s">
        <v>91</v>
      </c>
      <c r="E201" s="37" t="s">
        <v>228</v>
      </c>
      <c r="F201" s="37">
        <v>200</v>
      </c>
      <c r="G201" s="10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10"/>
    </row>
    <row r="202" spans="1:25" ht="41.45" hidden="1" customHeight="1" x14ac:dyDescent="0.2">
      <c r="A202" s="57" t="s">
        <v>226</v>
      </c>
      <c r="B202" s="16" t="s">
        <v>89</v>
      </c>
      <c r="C202" s="37" t="s">
        <v>2</v>
      </c>
      <c r="D202" s="37" t="s">
        <v>91</v>
      </c>
      <c r="E202" s="37" t="s">
        <v>228</v>
      </c>
      <c r="F202" s="37">
        <v>240</v>
      </c>
      <c r="G202" s="10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10"/>
    </row>
    <row r="203" spans="1:25" hidden="1" x14ac:dyDescent="0.2">
      <c r="A203" s="32" t="s">
        <v>32</v>
      </c>
      <c r="B203" s="16" t="s">
        <v>89</v>
      </c>
      <c r="C203" s="12" t="s">
        <v>2</v>
      </c>
      <c r="D203" s="12" t="s">
        <v>16</v>
      </c>
      <c r="E203" s="13"/>
      <c r="F203" s="9"/>
      <c r="G203" s="13">
        <f>G207</f>
        <v>0</v>
      </c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13">
        <f>Y207</f>
        <v>0</v>
      </c>
    </row>
    <row r="204" spans="1:25" ht="38.25" hidden="1" x14ac:dyDescent="0.2">
      <c r="A204" s="56" t="s">
        <v>285</v>
      </c>
      <c r="B204" s="16" t="s">
        <v>89</v>
      </c>
      <c r="C204" s="50" t="s">
        <v>2</v>
      </c>
      <c r="D204" s="50" t="s">
        <v>16</v>
      </c>
      <c r="E204" s="37" t="s">
        <v>229</v>
      </c>
      <c r="F204" s="37"/>
      <c r="G204" s="44">
        <f>G205</f>
        <v>0</v>
      </c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44">
        <f>Y205</f>
        <v>0</v>
      </c>
    </row>
    <row r="205" spans="1:25" ht="38.25" hidden="1" x14ac:dyDescent="0.2">
      <c r="A205" s="56" t="s">
        <v>293</v>
      </c>
      <c r="B205" s="16" t="s">
        <v>89</v>
      </c>
      <c r="C205" s="50" t="s">
        <v>2</v>
      </c>
      <c r="D205" s="50" t="s">
        <v>16</v>
      </c>
      <c r="E205" s="37" t="s">
        <v>230</v>
      </c>
      <c r="F205" s="37"/>
      <c r="G205" s="44">
        <f>G206</f>
        <v>0</v>
      </c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44">
        <f>Y206</f>
        <v>0</v>
      </c>
    </row>
    <row r="206" spans="1:25" ht="51" hidden="1" x14ac:dyDescent="0.2">
      <c r="A206" s="38" t="s">
        <v>76</v>
      </c>
      <c r="B206" s="16" t="s">
        <v>89</v>
      </c>
      <c r="C206" s="37" t="s">
        <v>2</v>
      </c>
      <c r="D206" s="37" t="s">
        <v>16</v>
      </c>
      <c r="E206" s="37" t="s">
        <v>230</v>
      </c>
      <c r="F206" s="37"/>
      <c r="G206" s="44">
        <f>G207</f>
        <v>0</v>
      </c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44">
        <f>Y207</f>
        <v>0</v>
      </c>
    </row>
    <row r="207" spans="1:25" ht="38.25" hidden="1" x14ac:dyDescent="0.2">
      <c r="A207" s="18" t="s">
        <v>312</v>
      </c>
      <c r="B207" s="16" t="s">
        <v>89</v>
      </c>
      <c r="C207" s="37" t="s">
        <v>2</v>
      </c>
      <c r="D207" s="37" t="s">
        <v>16</v>
      </c>
      <c r="E207" s="37" t="s">
        <v>230</v>
      </c>
      <c r="F207" s="37">
        <v>200</v>
      </c>
      <c r="G207" s="44">
        <f>G208</f>
        <v>0</v>
      </c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44">
        <f>Y208</f>
        <v>0</v>
      </c>
    </row>
    <row r="208" spans="1:25" ht="38.25" hidden="1" x14ac:dyDescent="0.2">
      <c r="A208" s="18" t="s">
        <v>313</v>
      </c>
      <c r="B208" s="16" t="s">
        <v>89</v>
      </c>
      <c r="C208" s="37" t="s">
        <v>2</v>
      </c>
      <c r="D208" s="37" t="s">
        <v>16</v>
      </c>
      <c r="E208" s="37" t="s">
        <v>230</v>
      </c>
      <c r="F208" s="37">
        <v>240</v>
      </c>
      <c r="G208" s="44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44"/>
    </row>
    <row r="209" spans="1:25" ht="24" customHeight="1" x14ac:dyDescent="0.2">
      <c r="A209" s="58" t="s">
        <v>463</v>
      </c>
      <c r="B209" s="16" t="s">
        <v>89</v>
      </c>
      <c r="C209" s="37" t="s">
        <v>2</v>
      </c>
      <c r="D209" s="50" t="s">
        <v>28</v>
      </c>
      <c r="E209" s="37"/>
      <c r="F209" s="37"/>
      <c r="G209" s="44">
        <f t="shared" ref="G209:H215" si="36">G210</f>
        <v>7594</v>
      </c>
      <c r="H209" s="44">
        <f t="shared" si="36"/>
        <v>1436</v>
      </c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44">
        <f>Y210</f>
        <v>7594</v>
      </c>
    </row>
    <row r="210" spans="1:25" ht="54" customHeight="1" x14ac:dyDescent="0.2">
      <c r="A210" s="59" t="s">
        <v>544</v>
      </c>
      <c r="B210" s="16" t="s">
        <v>89</v>
      </c>
      <c r="C210" s="37" t="s">
        <v>2</v>
      </c>
      <c r="D210" s="50" t="s">
        <v>28</v>
      </c>
      <c r="E210" s="37" t="s">
        <v>229</v>
      </c>
      <c r="F210" s="37"/>
      <c r="G210" s="44">
        <f t="shared" si="36"/>
        <v>7594</v>
      </c>
      <c r="H210" s="44">
        <f t="shared" si="36"/>
        <v>1436</v>
      </c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44">
        <f>Y211</f>
        <v>7594</v>
      </c>
    </row>
    <row r="211" spans="1:25" ht="45.6" customHeight="1" x14ac:dyDescent="0.2">
      <c r="A211" s="106" t="s">
        <v>563</v>
      </c>
      <c r="B211" s="16" t="s">
        <v>89</v>
      </c>
      <c r="C211" s="37" t="s">
        <v>2</v>
      </c>
      <c r="D211" s="50" t="s">
        <v>28</v>
      </c>
      <c r="E211" s="37" t="s">
        <v>260</v>
      </c>
      <c r="F211" s="37"/>
      <c r="G211" s="44">
        <f t="shared" si="36"/>
        <v>7594</v>
      </c>
      <c r="H211" s="44">
        <f t="shared" si="36"/>
        <v>1436</v>
      </c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44">
        <f>Y212</f>
        <v>7594</v>
      </c>
    </row>
    <row r="212" spans="1:25" ht="46.9" customHeight="1" x14ac:dyDescent="0.2">
      <c r="A212" s="60" t="s">
        <v>564</v>
      </c>
      <c r="B212" s="16" t="s">
        <v>89</v>
      </c>
      <c r="C212" s="37" t="s">
        <v>2</v>
      </c>
      <c r="D212" s="50" t="s">
        <v>28</v>
      </c>
      <c r="E212" s="37" t="s">
        <v>464</v>
      </c>
      <c r="F212" s="37"/>
      <c r="G212" s="44">
        <f>G215+G213</f>
        <v>7594</v>
      </c>
      <c r="H212" s="44">
        <f t="shared" ref="H212:Y212" si="37">H215+H213</f>
        <v>1436</v>
      </c>
      <c r="I212" s="44">
        <f t="shared" si="37"/>
        <v>0</v>
      </c>
      <c r="J212" s="44">
        <f t="shared" si="37"/>
        <v>0</v>
      </c>
      <c r="K212" s="44">
        <f t="shared" si="37"/>
        <v>0</v>
      </c>
      <c r="L212" s="44">
        <f t="shared" si="37"/>
        <v>0</v>
      </c>
      <c r="M212" s="44">
        <f t="shared" si="37"/>
        <v>0</v>
      </c>
      <c r="N212" s="44">
        <f t="shared" si="37"/>
        <v>0</v>
      </c>
      <c r="O212" s="44">
        <f t="shared" si="37"/>
        <v>0</v>
      </c>
      <c r="P212" s="44">
        <f t="shared" si="37"/>
        <v>0</v>
      </c>
      <c r="Q212" s="44">
        <f t="shared" si="37"/>
        <v>0</v>
      </c>
      <c r="R212" s="44">
        <f t="shared" si="37"/>
        <v>0</v>
      </c>
      <c r="S212" s="44">
        <f t="shared" si="37"/>
        <v>0</v>
      </c>
      <c r="T212" s="44">
        <f t="shared" si="37"/>
        <v>0</v>
      </c>
      <c r="U212" s="44">
        <f t="shared" si="37"/>
        <v>0</v>
      </c>
      <c r="V212" s="44">
        <f t="shared" si="37"/>
        <v>0</v>
      </c>
      <c r="W212" s="44">
        <f t="shared" si="37"/>
        <v>0</v>
      </c>
      <c r="X212" s="44">
        <f t="shared" si="37"/>
        <v>0</v>
      </c>
      <c r="Y212" s="44">
        <f t="shared" si="37"/>
        <v>7594</v>
      </c>
    </row>
    <row r="213" spans="1:25" ht="96" customHeight="1" x14ac:dyDescent="0.2">
      <c r="A213" s="19" t="s">
        <v>88</v>
      </c>
      <c r="B213" s="16" t="s">
        <v>89</v>
      </c>
      <c r="C213" s="37" t="s">
        <v>2</v>
      </c>
      <c r="D213" s="50" t="s">
        <v>28</v>
      </c>
      <c r="E213" s="37" t="s">
        <v>464</v>
      </c>
      <c r="F213" s="37">
        <v>100</v>
      </c>
      <c r="G213" s="44">
        <f>G214</f>
        <v>2348</v>
      </c>
      <c r="H213" s="44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44">
        <f>Y214</f>
        <v>2348</v>
      </c>
    </row>
    <row r="214" spans="1:25" ht="31.9" customHeight="1" x14ac:dyDescent="0.2">
      <c r="A214" s="19" t="s">
        <v>231</v>
      </c>
      <c r="B214" s="16" t="s">
        <v>89</v>
      </c>
      <c r="C214" s="37" t="s">
        <v>2</v>
      </c>
      <c r="D214" s="50" t="s">
        <v>28</v>
      </c>
      <c r="E214" s="37" t="s">
        <v>464</v>
      </c>
      <c r="F214" s="37">
        <v>110</v>
      </c>
      <c r="G214" s="44">
        <v>2348</v>
      </c>
      <c r="H214" s="44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44">
        <v>2348</v>
      </c>
    </row>
    <row r="215" spans="1:25" ht="38.25" x14ac:dyDescent="0.2">
      <c r="A215" s="18" t="s">
        <v>312</v>
      </c>
      <c r="B215" s="16" t="s">
        <v>89</v>
      </c>
      <c r="C215" s="37" t="s">
        <v>2</v>
      </c>
      <c r="D215" s="50" t="s">
        <v>28</v>
      </c>
      <c r="E215" s="37" t="s">
        <v>464</v>
      </c>
      <c r="F215" s="37">
        <v>200</v>
      </c>
      <c r="G215" s="44">
        <f t="shared" si="36"/>
        <v>5246</v>
      </c>
      <c r="H215" s="44">
        <f t="shared" si="36"/>
        <v>1436</v>
      </c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44">
        <f>Y216</f>
        <v>5246</v>
      </c>
    </row>
    <row r="216" spans="1:25" ht="38.25" x14ac:dyDescent="0.2">
      <c r="A216" s="18" t="s">
        <v>313</v>
      </c>
      <c r="B216" s="16" t="s">
        <v>89</v>
      </c>
      <c r="C216" s="37" t="s">
        <v>2</v>
      </c>
      <c r="D216" s="50" t="s">
        <v>28</v>
      </c>
      <c r="E216" s="37" t="s">
        <v>464</v>
      </c>
      <c r="F216" s="37">
        <v>240</v>
      </c>
      <c r="G216" s="44">
        <v>5246</v>
      </c>
      <c r="H216" s="44">
        <v>1436</v>
      </c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44">
        <v>5246</v>
      </c>
    </row>
    <row r="217" spans="1:25" ht="20.45" hidden="1" customHeight="1" x14ac:dyDescent="0.2">
      <c r="A217" s="61" t="s">
        <v>90</v>
      </c>
      <c r="B217" s="16" t="s">
        <v>89</v>
      </c>
      <c r="C217" s="37" t="s">
        <v>2</v>
      </c>
      <c r="D217" s="50" t="s">
        <v>91</v>
      </c>
      <c r="E217" s="37"/>
      <c r="F217" s="37"/>
      <c r="G217" s="44">
        <f>G218</f>
        <v>0</v>
      </c>
      <c r="H217" s="44">
        <f t="shared" ref="H217:Y217" si="38">H218</f>
        <v>0</v>
      </c>
      <c r="I217" s="44">
        <f t="shared" si="38"/>
        <v>0</v>
      </c>
      <c r="J217" s="44">
        <f t="shared" si="38"/>
        <v>0</v>
      </c>
      <c r="K217" s="44">
        <f t="shared" si="38"/>
        <v>0</v>
      </c>
      <c r="L217" s="44">
        <f t="shared" si="38"/>
        <v>0</v>
      </c>
      <c r="M217" s="44">
        <f t="shared" si="38"/>
        <v>0</v>
      </c>
      <c r="N217" s="44">
        <f t="shared" si="38"/>
        <v>0</v>
      </c>
      <c r="O217" s="44">
        <f t="shared" si="38"/>
        <v>0</v>
      </c>
      <c r="P217" s="44">
        <f t="shared" si="38"/>
        <v>0</v>
      </c>
      <c r="Q217" s="44">
        <f t="shared" si="38"/>
        <v>0</v>
      </c>
      <c r="R217" s="44">
        <f t="shared" si="38"/>
        <v>0</v>
      </c>
      <c r="S217" s="44">
        <f t="shared" si="38"/>
        <v>0</v>
      </c>
      <c r="T217" s="44">
        <f t="shared" si="38"/>
        <v>0</v>
      </c>
      <c r="U217" s="44">
        <f t="shared" si="38"/>
        <v>0</v>
      </c>
      <c r="V217" s="44">
        <f t="shared" si="38"/>
        <v>0</v>
      </c>
      <c r="W217" s="44">
        <f t="shared" si="38"/>
        <v>0</v>
      </c>
      <c r="X217" s="44">
        <f t="shared" si="38"/>
        <v>0</v>
      </c>
      <c r="Y217" s="44">
        <f t="shared" si="38"/>
        <v>0</v>
      </c>
    </row>
    <row r="218" spans="1:25" ht="31.9" hidden="1" customHeight="1" x14ac:dyDescent="0.2">
      <c r="A218" s="38"/>
      <c r="B218" s="16"/>
      <c r="C218" s="37"/>
      <c r="D218" s="50"/>
      <c r="E218" s="37"/>
      <c r="F218" s="37"/>
      <c r="G218" s="44"/>
      <c r="H218" s="44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44"/>
    </row>
    <row r="219" spans="1:25" ht="34.9" hidden="1" customHeight="1" x14ac:dyDescent="0.2">
      <c r="A219" s="38"/>
      <c r="B219" s="16"/>
      <c r="C219" s="37"/>
      <c r="D219" s="50"/>
      <c r="E219" s="37"/>
      <c r="F219" s="37"/>
      <c r="G219" s="44"/>
      <c r="H219" s="44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44"/>
    </row>
    <row r="220" spans="1:25" ht="30.6" hidden="1" customHeight="1" x14ac:dyDescent="0.2">
      <c r="A220" s="18"/>
      <c r="B220" s="16"/>
      <c r="C220" s="37"/>
      <c r="D220" s="50"/>
      <c r="E220" s="37"/>
      <c r="F220" s="37"/>
      <c r="G220" s="44"/>
      <c r="H220" s="44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44"/>
    </row>
    <row r="221" spans="1:25" ht="45" hidden="1" customHeight="1" x14ac:dyDescent="0.2">
      <c r="A221" s="18"/>
      <c r="B221" s="16"/>
      <c r="C221" s="37"/>
      <c r="D221" s="50"/>
      <c r="E221" s="37"/>
      <c r="F221" s="37"/>
      <c r="G221" s="44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44"/>
    </row>
    <row r="222" spans="1:25" ht="37.9" hidden="1" customHeight="1" x14ac:dyDescent="0.2">
      <c r="A222" s="61"/>
      <c r="B222" s="16"/>
      <c r="C222" s="37"/>
      <c r="D222" s="50"/>
      <c r="E222" s="37"/>
      <c r="F222" s="37"/>
      <c r="G222" s="44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44"/>
    </row>
    <row r="223" spans="1:25" ht="54.6" hidden="1" customHeight="1" x14ac:dyDescent="0.2">
      <c r="A223" s="17"/>
      <c r="B223" s="16"/>
      <c r="C223" s="37"/>
      <c r="D223" s="37"/>
      <c r="E223" s="107"/>
      <c r="F223" s="37"/>
      <c r="G223" s="44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44"/>
    </row>
    <row r="224" spans="1:25" ht="46.15" hidden="1" customHeight="1" x14ac:dyDescent="0.2">
      <c r="A224" s="62"/>
      <c r="B224" s="16"/>
      <c r="C224" s="37"/>
      <c r="D224" s="37"/>
      <c r="E224" s="107"/>
      <c r="F224" s="37"/>
      <c r="G224" s="44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44"/>
    </row>
    <row r="225" spans="1:25" hidden="1" x14ac:dyDescent="0.2">
      <c r="A225" s="18"/>
      <c r="B225" s="16"/>
      <c r="C225" s="37"/>
      <c r="D225" s="37"/>
      <c r="E225" s="107"/>
      <c r="F225" s="37"/>
      <c r="G225" s="44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44"/>
    </row>
    <row r="226" spans="1:25" ht="22.9" hidden="1" customHeight="1" x14ac:dyDescent="0.2">
      <c r="A226" s="18"/>
      <c r="B226" s="16"/>
      <c r="C226" s="37"/>
      <c r="D226" s="37"/>
      <c r="E226" s="107"/>
      <c r="F226" s="37"/>
      <c r="G226" s="44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44"/>
    </row>
    <row r="227" spans="1:25" hidden="1" x14ac:dyDescent="0.2">
      <c r="A227" s="18"/>
      <c r="B227" s="16"/>
      <c r="C227" s="37"/>
      <c r="D227" s="37"/>
      <c r="E227" s="37"/>
      <c r="F227" s="37"/>
      <c r="G227" s="44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44"/>
    </row>
    <row r="228" spans="1:25" hidden="1" x14ac:dyDescent="0.2">
      <c r="A228" s="18"/>
      <c r="B228" s="16"/>
      <c r="C228" s="37"/>
      <c r="D228" s="37"/>
      <c r="E228" s="37"/>
      <c r="F228" s="37"/>
      <c r="G228" s="44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44"/>
    </row>
    <row r="229" spans="1:25" hidden="1" x14ac:dyDescent="0.2">
      <c r="A229" s="18"/>
      <c r="B229" s="16"/>
      <c r="C229" s="37"/>
      <c r="D229" s="37"/>
      <c r="E229" s="37"/>
      <c r="F229" s="37"/>
      <c r="G229" s="44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44"/>
    </row>
    <row r="230" spans="1:25" ht="25.9" customHeight="1" x14ac:dyDescent="0.2">
      <c r="A230" s="32" t="s">
        <v>33</v>
      </c>
      <c r="B230" s="16" t="s">
        <v>89</v>
      </c>
      <c r="C230" s="12" t="s">
        <v>2</v>
      </c>
      <c r="D230" s="12" t="s">
        <v>21</v>
      </c>
      <c r="E230" s="13"/>
      <c r="F230" s="9"/>
      <c r="G230" s="13">
        <f>G231</f>
        <v>190015</v>
      </c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13">
        <f>Y231</f>
        <v>188540</v>
      </c>
    </row>
    <row r="231" spans="1:25" ht="38.25" x14ac:dyDescent="0.2">
      <c r="A231" s="56" t="s">
        <v>236</v>
      </c>
      <c r="B231" s="16" t="s">
        <v>89</v>
      </c>
      <c r="C231" s="37" t="s">
        <v>2</v>
      </c>
      <c r="D231" s="37" t="s">
        <v>21</v>
      </c>
      <c r="E231" s="37" t="s">
        <v>232</v>
      </c>
      <c r="F231" s="37"/>
      <c r="G231" s="44">
        <f>G232+G236</f>
        <v>190015</v>
      </c>
      <c r="H231" s="44">
        <f t="shared" ref="H231:Y231" si="39">H232+H236</f>
        <v>0</v>
      </c>
      <c r="I231" s="44">
        <f t="shared" si="39"/>
        <v>0</v>
      </c>
      <c r="J231" s="44">
        <f t="shared" si="39"/>
        <v>0</v>
      </c>
      <c r="K231" s="44">
        <f t="shared" si="39"/>
        <v>0</v>
      </c>
      <c r="L231" s="44">
        <f t="shared" si="39"/>
        <v>0</v>
      </c>
      <c r="M231" s="44">
        <f t="shared" si="39"/>
        <v>0</v>
      </c>
      <c r="N231" s="44">
        <f t="shared" si="39"/>
        <v>0</v>
      </c>
      <c r="O231" s="44">
        <f t="shared" si="39"/>
        <v>0</v>
      </c>
      <c r="P231" s="44">
        <f t="shared" si="39"/>
        <v>0</v>
      </c>
      <c r="Q231" s="44">
        <f t="shared" si="39"/>
        <v>0</v>
      </c>
      <c r="R231" s="44">
        <f t="shared" si="39"/>
        <v>0</v>
      </c>
      <c r="S231" s="44">
        <f t="shared" si="39"/>
        <v>0</v>
      </c>
      <c r="T231" s="44">
        <f t="shared" si="39"/>
        <v>0</v>
      </c>
      <c r="U231" s="44">
        <f t="shared" si="39"/>
        <v>0</v>
      </c>
      <c r="V231" s="44">
        <f t="shared" si="39"/>
        <v>0</v>
      </c>
      <c r="W231" s="44">
        <f t="shared" si="39"/>
        <v>0</v>
      </c>
      <c r="X231" s="44">
        <f t="shared" si="39"/>
        <v>0</v>
      </c>
      <c r="Y231" s="44">
        <f t="shared" si="39"/>
        <v>188540</v>
      </c>
    </row>
    <row r="232" spans="1:25" ht="51" customHeight="1" x14ac:dyDescent="0.2">
      <c r="A232" s="38" t="s">
        <v>565</v>
      </c>
      <c r="B232" s="16" t="s">
        <v>89</v>
      </c>
      <c r="C232" s="37" t="s">
        <v>2</v>
      </c>
      <c r="D232" s="37" t="s">
        <v>21</v>
      </c>
      <c r="E232" s="37" t="s">
        <v>234</v>
      </c>
      <c r="F232" s="37"/>
      <c r="G232" s="44">
        <f>G233</f>
        <v>189140</v>
      </c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44">
        <f>Y233</f>
        <v>187664</v>
      </c>
    </row>
    <row r="233" spans="1:25" ht="52.15" customHeight="1" x14ac:dyDescent="0.2">
      <c r="A233" s="38" t="s">
        <v>492</v>
      </c>
      <c r="B233" s="16" t="s">
        <v>89</v>
      </c>
      <c r="C233" s="37" t="s">
        <v>2</v>
      </c>
      <c r="D233" s="37" t="s">
        <v>21</v>
      </c>
      <c r="E233" s="37" t="s">
        <v>235</v>
      </c>
      <c r="F233" s="37"/>
      <c r="G233" s="44">
        <f>G234</f>
        <v>189140</v>
      </c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44">
        <f>Y234</f>
        <v>187664</v>
      </c>
    </row>
    <row r="234" spans="1:25" ht="44.45" customHeight="1" x14ac:dyDescent="0.2">
      <c r="A234" s="18" t="s">
        <v>312</v>
      </c>
      <c r="B234" s="16" t="s">
        <v>89</v>
      </c>
      <c r="C234" s="37" t="s">
        <v>2</v>
      </c>
      <c r="D234" s="37" t="s">
        <v>21</v>
      </c>
      <c r="E234" s="37" t="s">
        <v>235</v>
      </c>
      <c r="F234" s="37">
        <v>200</v>
      </c>
      <c r="G234" s="44">
        <f>G235</f>
        <v>189140</v>
      </c>
      <c r="H234" s="44">
        <f t="shared" ref="H234:Y234" si="40">H235</f>
        <v>0</v>
      </c>
      <c r="I234" s="44">
        <f t="shared" si="40"/>
        <v>0</v>
      </c>
      <c r="J234" s="44">
        <f t="shared" si="40"/>
        <v>0</v>
      </c>
      <c r="K234" s="44">
        <f t="shared" si="40"/>
        <v>0</v>
      </c>
      <c r="L234" s="44">
        <f t="shared" si="40"/>
        <v>0</v>
      </c>
      <c r="M234" s="44">
        <f t="shared" si="40"/>
        <v>0</v>
      </c>
      <c r="N234" s="44">
        <f t="shared" si="40"/>
        <v>0</v>
      </c>
      <c r="O234" s="44">
        <f t="shared" si="40"/>
        <v>0</v>
      </c>
      <c r="P234" s="44">
        <f t="shared" si="40"/>
        <v>0</v>
      </c>
      <c r="Q234" s="44">
        <f t="shared" si="40"/>
        <v>0</v>
      </c>
      <c r="R234" s="44">
        <f t="shared" si="40"/>
        <v>0</v>
      </c>
      <c r="S234" s="44">
        <f t="shared" si="40"/>
        <v>0</v>
      </c>
      <c r="T234" s="44">
        <f t="shared" si="40"/>
        <v>0</v>
      </c>
      <c r="U234" s="44">
        <f t="shared" si="40"/>
        <v>0</v>
      </c>
      <c r="V234" s="44">
        <f t="shared" si="40"/>
        <v>0</v>
      </c>
      <c r="W234" s="44">
        <f t="shared" si="40"/>
        <v>0</v>
      </c>
      <c r="X234" s="44">
        <f t="shared" si="40"/>
        <v>0</v>
      </c>
      <c r="Y234" s="44">
        <f t="shared" si="40"/>
        <v>187664</v>
      </c>
    </row>
    <row r="235" spans="1:25" ht="48" customHeight="1" x14ac:dyDescent="0.2">
      <c r="A235" s="18" t="s">
        <v>313</v>
      </c>
      <c r="B235" s="16" t="s">
        <v>89</v>
      </c>
      <c r="C235" s="37" t="s">
        <v>2</v>
      </c>
      <c r="D235" s="37" t="s">
        <v>21</v>
      </c>
      <c r="E235" s="37" t="s">
        <v>235</v>
      </c>
      <c r="F235" s="37">
        <v>240</v>
      </c>
      <c r="G235" s="44">
        <f>187664+1476</f>
        <v>189140</v>
      </c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44">
        <v>187664</v>
      </c>
    </row>
    <row r="236" spans="1:25" ht="51" x14ac:dyDescent="0.2">
      <c r="A236" s="38" t="s">
        <v>566</v>
      </c>
      <c r="B236" s="16" t="s">
        <v>89</v>
      </c>
      <c r="C236" s="37" t="s">
        <v>2</v>
      </c>
      <c r="D236" s="37" t="s">
        <v>21</v>
      </c>
      <c r="E236" s="37" t="s">
        <v>233</v>
      </c>
      <c r="F236" s="37"/>
      <c r="G236" s="44">
        <f>G237</f>
        <v>875</v>
      </c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44">
        <f>Y237</f>
        <v>876</v>
      </c>
    </row>
    <row r="237" spans="1:25" ht="76.5" x14ac:dyDescent="0.2">
      <c r="A237" s="38" t="s">
        <v>391</v>
      </c>
      <c r="B237" s="16" t="s">
        <v>89</v>
      </c>
      <c r="C237" s="37" t="s">
        <v>2</v>
      </c>
      <c r="D237" s="37" t="s">
        <v>21</v>
      </c>
      <c r="E237" s="37" t="s">
        <v>278</v>
      </c>
      <c r="F237" s="37"/>
      <c r="G237" s="44">
        <f>G238</f>
        <v>875</v>
      </c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44">
        <f>Y238</f>
        <v>876</v>
      </c>
    </row>
    <row r="238" spans="1:25" ht="89.25" x14ac:dyDescent="0.2">
      <c r="A238" s="19" t="s">
        <v>88</v>
      </c>
      <c r="B238" s="16" t="s">
        <v>89</v>
      </c>
      <c r="C238" s="37" t="s">
        <v>2</v>
      </c>
      <c r="D238" s="37" t="s">
        <v>21</v>
      </c>
      <c r="E238" s="37" t="s">
        <v>278</v>
      </c>
      <c r="F238" s="37">
        <v>100</v>
      </c>
      <c r="G238" s="44">
        <f>G239</f>
        <v>875</v>
      </c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44">
        <f>Y239</f>
        <v>876</v>
      </c>
    </row>
    <row r="239" spans="1:25" ht="38.25" x14ac:dyDescent="0.2">
      <c r="A239" s="19" t="s">
        <v>194</v>
      </c>
      <c r="B239" s="16" t="s">
        <v>89</v>
      </c>
      <c r="C239" s="37" t="s">
        <v>2</v>
      </c>
      <c r="D239" s="37" t="s">
        <v>21</v>
      </c>
      <c r="E239" s="37" t="s">
        <v>278</v>
      </c>
      <c r="F239" s="37">
        <v>120</v>
      </c>
      <c r="G239" s="44">
        <v>875</v>
      </c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44">
        <v>876</v>
      </c>
    </row>
    <row r="240" spans="1:25" hidden="1" x14ac:dyDescent="0.2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</row>
    <row r="241" spans="1:25" hidden="1" x14ac:dyDescent="0.2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</row>
    <row r="242" spans="1:25" hidden="1" x14ac:dyDescent="0.2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</row>
    <row r="243" spans="1:25" hidden="1" x14ac:dyDescent="0.2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</row>
    <row r="244" spans="1:25" ht="42.6" hidden="1" customHeight="1" x14ac:dyDescent="0.2">
      <c r="A244" s="63"/>
      <c r="B244" s="16"/>
      <c r="C244" s="37"/>
      <c r="D244" s="37"/>
      <c r="E244" s="37"/>
      <c r="F244" s="37"/>
      <c r="G244" s="44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44"/>
    </row>
    <row r="245" spans="1:25" hidden="1" x14ac:dyDescent="0.2">
      <c r="A245" s="38"/>
      <c r="B245" s="16"/>
      <c r="C245" s="37"/>
      <c r="D245" s="37"/>
      <c r="E245" s="37"/>
      <c r="F245" s="37"/>
      <c r="G245" s="44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44"/>
    </row>
    <row r="246" spans="1:25" ht="42.6" hidden="1" customHeight="1" x14ac:dyDescent="0.2">
      <c r="A246" s="19"/>
      <c r="B246" s="16"/>
      <c r="C246" s="37"/>
      <c r="D246" s="37"/>
      <c r="E246" s="37"/>
      <c r="F246" s="37"/>
      <c r="G246" s="44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44"/>
    </row>
    <row r="247" spans="1:25" hidden="1" x14ac:dyDescent="0.2">
      <c r="A247" s="57"/>
      <c r="B247" s="16"/>
      <c r="C247" s="37"/>
      <c r="D247" s="37"/>
      <c r="E247" s="37"/>
      <c r="F247" s="37"/>
      <c r="G247" s="44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44"/>
    </row>
    <row r="248" spans="1:25" ht="28.9" customHeight="1" x14ac:dyDescent="0.2">
      <c r="A248" s="32" t="s">
        <v>94</v>
      </c>
      <c r="B248" s="16" t="s">
        <v>89</v>
      </c>
      <c r="C248" s="12" t="s">
        <v>2</v>
      </c>
      <c r="D248" s="12" t="s">
        <v>20</v>
      </c>
      <c r="E248" s="12"/>
      <c r="F248" s="16"/>
      <c r="G248" s="13">
        <f>G249</f>
        <v>139786</v>
      </c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13">
        <f>Y249</f>
        <v>139786</v>
      </c>
    </row>
    <row r="249" spans="1:25" ht="64.150000000000006" customHeight="1" x14ac:dyDescent="0.2">
      <c r="A249" s="59" t="s">
        <v>545</v>
      </c>
      <c r="B249" s="16" t="s">
        <v>89</v>
      </c>
      <c r="C249" s="37" t="s">
        <v>2</v>
      </c>
      <c r="D249" s="37" t="s">
        <v>20</v>
      </c>
      <c r="E249" s="64" t="s">
        <v>229</v>
      </c>
      <c r="F249" s="37"/>
      <c r="G249" s="44">
        <f>G250+G254+G258+G275</f>
        <v>139786</v>
      </c>
      <c r="H249" s="44">
        <f t="shared" ref="H249:Y249" si="41">H250+H254+H258+H275</f>
        <v>0</v>
      </c>
      <c r="I249" s="44">
        <f t="shared" si="41"/>
        <v>0</v>
      </c>
      <c r="J249" s="44">
        <f t="shared" si="41"/>
        <v>0</v>
      </c>
      <c r="K249" s="44">
        <f t="shared" si="41"/>
        <v>0</v>
      </c>
      <c r="L249" s="44">
        <f t="shared" si="41"/>
        <v>0</v>
      </c>
      <c r="M249" s="44">
        <f t="shared" si="41"/>
        <v>0</v>
      </c>
      <c r="N249" s="44">
        <f t="shared" si="41"/>
        <v>0</v>
      </c>
      <c r="O249" s="44">
        <f t="shared" si="41"/>
        <v>0</v>
      </c>
      <c r="P249" s="44">
        <f t="shared" si="41"/>
        <v>0</v>
      </c>
      <c r="Q249" s="44">
        <f t="shared" si="41"/>
        <v>0</v>
      </c>
      <c r="R249" s="44">
        <f t="shared" si="41"/>
        <v>0</v>
      </c>
      <c r="S249" s="44">
        <f t="shared" si="41"/>
        <v>0</v>
      </c>
      <c r="T249" s="44">
        <f t="shared" si="41"/>
        <v>0</v>
      </c>
      <c r="U249" s="44">
        <f t="shared" si="41"/>
        <v>0</v>
      </c>
      <c r="V249" s="44">
        <f t="shared" si="41"/>
        <v>0</v>
      </c>
      <c r="W249" s="44">
        <f t="shared" si="41"/>
        <v>0</v>
      </c>
      <c r="X249" s="44">
        <f t="shared" si="41"/>
        <v>0</v>
      </c>
      <c r="Y249" s="44">
        <f t="shared" si="41"/>
        <v>139786</v>
      </c>
    </row>
    <row r="250" spans="1:25" ht="38.25" x14ac:dyDescent="0.2">
      <c r="A250" s="38" t="s">
        <v>287</v>
      </c>
      <c r="B250" s="16" t="s">
        <v>89</v>
      </c>
      <c r="C250" s="37" t="s">
        <v>2</v>
      </c>
      <c r="D250" s="37" t="s">
        <v>20</v>
      </c>
      <c r="E250" s="37" t="s">
        <v>237</v>
      </c>
      <c r="F250" s="37"/>
      <c r="G250" s="44">
        <f>G251</f>
        <v>64515</v>
      </c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44">
        <f>Y251</f>
        <v>63713</v>
      </c>
    </row>
    <row r="251" spans="1:25" ht="25.15" customHeight="1" x14ac:dyDescent="0.2">
      <c r="A251" s="38" t="s">
        <v>373</v>
      </c>
      <c r="B251" s="16" t="s">
        <v>89</v>
      </c>
      <c r="C251" s="37" t="s">
        <v>2</v>
      </c>
      <c r="D251" s="37" t="s">
        <v>20</v>
      </c>
      <c r="E251" s="37" t="s">
        <v>238</v>
      </c>
      <c r="F251" s="37"/>
      <c r="G251" s="44">
        <f>G252</f>
        <v>64515</v>
      </c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44">
        <f>Y252</f>
        <v>63713</v>
      </c>
    </row>
    <row r="252" spans="1:25" ht="38.25" x14ac:dyDescent="0.2">
      <c r="A252" s="18" t="s">
        <v>312</v>
      </c>
      <c r="B252" s="16" t="s">
        <v>89</v>
      </c>
      <c r="C252" s="37" t="s">
        <v>2</v>
      </c>
      <c r="D252" s="37" t="s">
        <v>20</v>
      </c>
      <c r="E252" s="37" t="s">
        <v>238</v>
      </c>
      <c r="F252" s="37">
        <v>200</v>
      </c>
      <c r="G252" s="44">
        <f>G253</f>
        <v>64515</v>
      </c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44">
        <f>Y253</f>
        <v>63713</v>
      </c>
    </row>
    <row r="253" spans="1:25" ht="40.15" customHeight="1" x14ac:dyDescent="0.2">
      <c r="A253" s="18" t="s">
        <v>313</v>
      </c>
      <c r="B253" s="16" t="s">
        <v>89</v>
      </c>
      <c r="C253" s="37" t="s">
        <v>2</v>
      </c>
      <c r="D253" s="37" t="s">
        <v>20</v>
      </c>
      <c r="E253" s="37" t="s">
        <v>238</v>
      </c>
      <c r="F253" s="37">
        <v>240</v>
      </c>
      <c r="G253" s="44">
        <v>64515</v>
      </c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44">
        <v>63713</v>
      </c>
    </row>
    <row r="254" spans="1:25" ht="42.6" customHeight="1" x14ac:dyDescent="0.2">
      <c r="A254" s="38" t="s">
        <v>288</v>
      </c>
      <c r="B254" s="16" t="s">
        <v>89</v>
      </c>
      <c r="C254" s="37" t="s">
        <v>2</v>
      </c>
      <c r="D254" s="37" t="s">
        <v>20</v>
      </c>
      <c r="E254" s="37" t="s">
        <v>239</v>
      </c>
      <c r="F254" s="37"/>
      <c r="G254" s="44">
        <f>G255</f>
        <v>15573</v>
      </c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44">
        <f>Y255</f>
        <v>16375</v>
      </c>
    </row>
    <row r="255" spans="1:25" ht="34.15" customHeight="1" x14ac:dyDescent="0.2">
      <c r="A255" s="38" t="s">
        <v>374</v>
      </c>
      <c r="B255" s="16" t="s">
        <v>89</v>
      </c>
      <c r="C255" s="37" t="s">
        <v>2</v>
      </c>
      <c r="D255" s="37" t="s">
        <v>20</v>
      </c>
      <c r="E255" s="37" t="s">
        <v>240</v>
      </c>
      <c r="F255" s="37"/>
      <c r="G255" s="44">
        <f>G256</f>
        <v>15573</v>
      </c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44">
        <f>Y256</f>
        <v>16375</v>
      </c>
    </row>
    <row r="256" spans="1:25" ht="38.25" x14ac:dyDescent="0.2">
      <c r="A256" s="18" t="s">
        <v>312</v>
      </c>
      <c r="B256" s="16" t="s">
        <v>89</v>
      </c>
      <c r="C256" s="37" t="s">
        <v>2</v>
      </c>
      <c r="D256" s="37" t="s">
        <v>20</v>
      </c>
      <c r="E256" s="37" t="s">
        <v>240</v>
      </c>
      <c r="F256" s="37">
        <v>200</v>
      </c>
      <c r="G256" s="44">
        <f>G257</f>
        <v>15573</v>
      </c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44">
        <f>Y257</f>
        <v>16375</v>
      </c>
    </row>
    <row r="257" spans="1:25" ht="38.25" x14ac:dyDescent="0.2">
      <c r="A257" s="18" t="s">
        <v>313</v>
      </c>
      <c r="B257" s="16" t="s">
        <v>89</v>
      </c>
      <c r="C257" s="37" t="s">
        <v>2</v>
      </c>
      <c r="D257" s="37" t="s">
        <v>20</v>
      </c>
      <c r="E257" s="37" t="s">
        <v>240</v>
      </c>
      <c r="F257" s="37">
        <v>240</v>
      </c>
      <c r="G257" s="44">
        <v>15573</v>
      </c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44">
        <v>16375</v>
      </c>
    </row>
    <row r="258" spans="1:25" ht="42.6" customHeight="1" x14ac:dyDescent="0.2">
      <c r="A258" s="56" t="s">
        <v>294</v>
      </c>
      <c r="B258" s="16" t="s">
        <v>89</v>
      </c>
      <c r="C258" s="37" t="s">
        <v>2</v>
      </c>
      <c r="D258" s="37" t="s">
        <v>20</v>
      </c>
      <c r="E258" s="37" t="s">
        <v>241</v>
      </c>
      <c r="F258" s="37"/>
      <c r="G258" s="44">
        <f>G259</f>
        <v>59098</v>
      </c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44">
        <f>Y259</f>
        <v>59098</v>
      </c>
    </row>
    <row r="259" spans="1:25" ht="28.15" customHeight="1" x14ac:dyDescent="0.2">
      <c r="A259" s="38" t="s">
        <v>375</v>
      </c>
      <c r="B259" s="16" t="s">
        <v>89</v>
      </c>
      <c r="C259" s="37" t="s">
        <v>2</v>
      </c>
      <c r="D259" s="37" t="s">
        <v>20</v>
      </c>
      <c r="E259" s="37" t="s">
        <v>309</v>
      </c>
      <c r="F259" s="37"/>
      <c r="G259" s="44">
        <f>G260</f>
        <v>59098</v>
      </c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44">
        <f>Y260</f>
        <v>59098</v>
      </c>
    </row>
    <row r="260" spans="1:25" ht="38.25" x14ac:dyDescent="0.2">
      <c r="A260" s="18" t="s">
        <v>312</v>
      </c>
      <c r="B260" s="16" t="s">
        <v>89</v>
      </c>
      <c r="C260" s="37" t="s">
        <v>2</v>
      </c>
      <c r="D260" s="37" t="s">
        <v>20</v>
      </c>
      <c r="E260" s="37" t="s">
        <v>309</v>
      </c>
      <c r="F260" s="37">
        <v>200</v>
      </c>
      <c r="G260" s="44">
        <f>G261</f>
        <v>59098</v>
      </c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44">
        <f>Y261</f>
        <v>59098</v>
      </c>
    </row>
    <row r="261" spans="1:25" ht="38.25" x14ac:dyDescent="0.2">
      <c r="A261" s="18" t="s">
        <v>313</v>
      </c>
      <c r="B261" s="16" t="s">
        <v>89</v>
      </c>
      <c r="C261" s="37" t="s">
        <v>2</v>
      </c>
      <c r="D261" s="37" t="s">
        <v>20</v>
      </c>
      <c r="E261" s="37" t="s">
        <v>309</v>
      </c>
      <c r="F261" s="37">
        <v>240</v>
      </c>
      <c r="G261" s="44">
        <v>59098</v>
      </c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44">
        <v>59098</v>
      </c>
    </row>
    <row r="262" spans="1:25" ht="45.6" hidden="1" customHeight="1" x14ac:dyDescent="0.2">
      <c r="A262" s="108"/>
      <c r="B262" s="68"/>
      <c r="C262" s="68"/>
      <c r="D262" s="68"/>
      <c r="E262" s="68"/>
      <c r="F262" s="9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</row>
    <row r="263" spans="1:25" hidden="1" x14ac:dyDescent="0.2">
      <c r="A263" s="108"/>
      <c r="B263" s="68"/>
      <c r="C263" s="68"/>
      <c r="D263" s="68"/>
      <c r="E263" s="68"/>
      <c r="F263" s="9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</row>
    <row r="264" spans="1:25" hidden="1" x14ac:dyDescent="0.2">
      <c r="A264" s="108"/>
      <c r="B264" s="68"/>
      <c r="C264" s="68"/>
      <c r="D264" s="68"/>
      <c r="E264" s="68"/>
      <c r="F264" s="9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</row>
    <row r="265" spans="1:25" ht="46.9" hidden="1" customHeight="1" x14ac:dyDescent="0.2">
      <c r="A265" s="108"/>
      <c r="B265" s="68"/>
      <c r="C265" s="68"/>
      <c r="D265" s="68"/>
      <c r="E265" s="68"/>
      <c r="F265" s="9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</row>
    <row r="266" spans="1:25" ht="38.25" hidden="1" x14ac:dyDescent="0.2">
      <c r="A266" s="41" t="s">
        <v>78</v>
      </c>
      <c r="B266" s="16" t="s">
        <v>89</v>
      </c>
      <c r="C266" s="12" t="s">
        <v>2</v>
      </c>
      <c r="D266" s="12" t="s">
        <v>20</v>
      </c>
      <c r="E266" s="12" t="s">
        <v>77</v>
      </c>
      <c r="F266" s="9"/>
      <c r="G266" s="13">
        <f>G267</f>
        <v>0</v>
      </c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13">
        <f>Y267</f>
        <v>0</v>
      </c>
    </row>
    <row r="267" spans="1:25" ht="38.25" hidden="1" x14ac:dyDescent="0.2">
      <c r="A267" s="18" t="s">
        <v>65</v>
      </c>
      <c r="B267" s="16" t="s">
        <v>89</v>
      </c>
      <c r="C267" s="12" t="s">
        <v>2</v>
      </c>
      <c r="D267" s="12" t="s">
        <v>20</v>
      </c>
      <c r="E267" s="12" t="s">
        <v>77</v>
      </c>
      <c r="F267" s="9">
        <v>200</v>
      </c>
      <c r="G267" s="13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13"/>
    </row>
    <row r="268" spans="1:25" hidden="1" x14ac:dyDescent="0.2">
      <c r="A268" s="32"/>
      <c r="B268" s="16"/>
      <c r="C268" s="12"/>
      <c r="D268" s="12"/>
      <c r="E268" s="12"/>
      <c r="F268" s="9"/>
      <c r="G268" s="13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13"/>
    </row>
    <row r="269" spans="1:25" hidden="1" x14ac:dyDescent="0.2">
      <c r="A269" s="56"/>
      <c r="B269" s="16"/>
      <c r="C269" s="50"/>
      <c r="D269" s="50"/>
      <c r="E269" s="50"/>
      <c r="F269" s="37"/>
      <c r="G269" s="44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44"/>
    </row>
    <row r="270" spans="1:25" hidden="1" x14ac:dyDescent="0.2">
      <c r="A270" s="34"/>
      <c r="B270" s="16"/>
      <c r="C270" s="50"/>
      <c r="D270" s="50"/>
      <c r="E270" s="50"/>
      <c r="F270" s="37"/>
      <c r="G270" s="44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44"/>
    </row>
    <row r="271" spans="1:25" hidden="1" x14ac:dyDescent="0.2">
      <c r="A271" s="41"/>
      <c r="B271" s="16"/>
      <c r="C271" s="50"/>
      <c r="D271" s="50"/>
      <c r="E271" s="50"/>
      <c r="F271" s="37"/>
      <c r="G271" s="44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44"/>
    </row>
    <row r="272" spans="1:25" hidden="1" x14ac:dyDescent="0.2">
      <c r="A272" s="18"/>
      <c r="B272" s="16"/>
      <c r="C272" s="50"/>
      <c r="D272" s="50"/>
      <c r="E272" s="50"/>
      <c r="F272" s="37"/>
      <c r="G272" s="44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44"/>
    </row>
    <row r="273" spans="1:25" hidden="1" x14ac:dyDescent="0.2">
      <c r="A273" s="57"/>
      <c r="B273" s="16"/>
      <c r="C273" s="50"/>
      <c r="D273" s="50"/>
      <c r="E273" s="50"/>
      <c r="F273" s="37"/>
      <c r="G273" s="44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44"/>
    </row>
    <row r="274" spans="1:25" ht="41.45" customHeight="1" x14ac:dyDescent="0.2">
      <c r="A274" s="17" t="s">
        <v>568</v>
      </c>
      <c r="B274" s="16" t="s">
        <v>89</v>
      </c>
      <c r="C274" s="37" t="s">
        <v>2</v>
      </c>
      <c r="D274" s="37" t="s">
        <v>20</v>
      </c>
      <c r="E274" s="37" t="s">
        <v>509</v>
      </c>
      <c r="F274" s="37"/>
      <c r="G274" s="44">
        <f>G275</f>
        <v>600</v>
      </c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44">
        <f>Y275</f>
        <v>600</v>
      </c>
    </row>
    <row r="275" spans="1:25" ht="25.5" x14ac:dyDescent="0.2">
      <c r="A275" s="17" t="s">
        <v>567</v>
      </c>
      <c r="B275" s="16" t="s">
        <v>89</v>
      </c>
      <c r="C275" s="37" t="s">
        <v>2</v>
      </c>
      <c r="D275" s="37" t="s">
        <v>20</v>
      </c>
      <c r="E275" s="37" t="s">
        <v>369</v>
      </c>
      <c r="F275" s="37">
        <v>200</v>
      </c>
      <c r="G275" s="44">
        <f>G276</f>
        <v>600</v>
      </c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44">
        <f>Y276</f>
        <v>600</v>
      </c>
    </row>
    <row r="276" spans="1:25" ht="38.25" x14ac:dyDescent="0.2">
      <c r="A276" s="19" t="s">
        <v>312</v>
      </c>
      <c r="B276" s="16" t="s">
        <v>89</v>
      </c>
      <c r="C276" s="37" t="s">
        <v>2</v>
      </c>
      <c r="D276" s="37" t="s">
        <v>20</v>
      </c>
      <c r="E276" s="37" t="s">
        <v>369</v>
      </c>
      <c r="F276" s="37">
        <v>240</v>
      </c>
      <c r="G276" s="44">
        <f>G277</f>
        <v>600</v>
      </c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44">
        <f>Y277</f>
        <v>600</v>
      </c>
    </row>
    <row r="277" spans="1:25" ht="38.25" x14ac:dyDescent="0.2">
      <c r="A277" s="18" t="s">
        <v>313</v>
      </c>
      <c r="B277" s="16" t="s">
        <v>89</v>
      </c>
      <c r="C277" s="37" t="s">
        <v>2</v>
      </c>
      <c r="D277" s="37" t="s">
        <v>20</v>
      </c>
      <c r="E277" s="37" t="s">
        <v>369</v>
      </c>
      <c r="F277" s="37">
        <v>240</v>
      </c>
      <c r="G277" s="44">
        <v>600</v>
      </c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44">
        <v>600</v>
      </c>
    </row>
    <row r="278" spans="1:25" ht="25.5" x14ac:dyDescent="0.2">
      <c r="A278" s="32" t="s">
        <v>35</v>
      </c>
      <c r="B278" s="16" t="s">
        <v>89</v>
      </c>
      <c r="C278" s="12" t="s">
        <v>2</v>
      </c>
      <c r="D278" s="12" t="s">
        <v>11</v>
      </c>
      <c r="E278" s="13"/>
      <c r="F278" s="9"/>
      <c r="G278" s="13">
        <f>G279</f>
        <v>5250</v>
      </c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13">
        <f>Y279</f>
        <v>5256</v>
      </c>
    </row>
    <row r="279" spans="1:25" ht="51" x14ac:dyDescent="0.2">
      <c r="A279" s="59" t="s">
        <v>546</v>
      </c>
      <c r="B279" s="16" t="s">
        <v>89</v>
      </c>
      <c r="C279" s="37" t="s">
        <v>2</v>
      </c>
      <c r="D279" s="37" t="s">
        <v>11</v>
      </c>
      <c r="E279" s="37" t="s">
        <v>229</v>
      </c>
      <c r="F279" s="37"/>
      <c r="G279" s="44">
        <f>G280+G288</f>
        <v>5250</v>
      </c>
      <c r="H279" s="44">
        <f t="shared" ref="H279:Y279" si="42">H280+H288</f>
        <v>0</v>
      </c>
      <c r="I279" s="44">
        <f t="shared" si="42"/>
        <v>0</v>
      </c>
      <c r="J279" s="44">
        <f t="shared" si="42"/>
        <v>0</v>
      </c>
      <c r="K279" s="44">
        <f t="shared" si="42"/>
        <v>0</v>
      </c>
      <c r="L279" s="44">
        <f t="shared" si="42"/>
        <v>0</v>
      </c>
      <c r="M279" s="44">
        <f t="shared" si="42"/>
        <v>0</v>
      </c>
      <c r="N279" s="44">
        <f t="shared" si="42"/>
        <v>0</v>
      </c>
      <c r="O279" s="44">
        <f t="shared" si="42"/>
        <v>0</v>
      </c>
      <c r="P279" s="44">
        <f t="shared" si="42"/>
        <v>0</v>
      </c>
      <c r="Q279" s="44">
        <f t="shared" si="42"/>
        <v>0</v>
      </c>
      <c r="R279" s="44">
        <f t="shared" si="42"/>
        <v>0</v>
      </c>
      <c r="S279" s="44">
        <f t="shared" si="42"/>
        <v>0</v>
      </c>
      <c r="T279" s="44">
        <f t="shared" si="42"/>
        <v>0</v>
      </c>
      <c r="U279" s="44">
        <f t="shared" si="42"/>
        <v>0</v>
      </c>
      <c r="V279" s="44">
        <f t="shared" si="42"/>
        <v>0</v>
      </c>
      <c r="W279" s="44">
        <f t="shared" si="42"/>
        <v>0</v>
      </c>
      <c r="X279" s="44">
        <f t="shared" si="42"/>
        <v>0</v>
      </c>
      <c r="Y279" s="44">
        <f t="shared" si="42"/>
        <v>5256</v>
      </c>
    </row>
    <row r="280" spans="1:25" ht="40.15" customHeight="1" x14ac:dyDescent="0.2">
      <c r="A280" s="38" t="s">
        <v>291</v>
      </c>
      <c r="B280" s="16" t="s">
        <v>89</v>
      </c>
      <c r="C280" s="37" t="s">
        <v>2</v>
      </c>
      <c r="D280" s="37" t="s">
        <v>11</v>
      </c>
      <c r="E280" s="37" t="s">
        <v>242</v>
      </c>
      <c r="F280" s="37"/>
      <c r="G280" s="44">
        <f>G281</f>
        <v>5250</v>
      </c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44">
        <f>Y281</f>
        <v>5256</v>
      </c>
    </row>
    <row r="281" spans="1:25" ht="38.25" x14ac:dyDescent="0.2">
      <c r="A281" s="38" t="s">
        <v>376</v>
      </c>
      <c r="B281" s="16" t="s">
        <v>89</v>
      </c>
      <c r="C281" s="37" t="s">
        <v>2</v>
      </c>
      <c r="D281" s="37" t="s">
        <v>11</v>
      </c>
      <c r="E281" s="37" t="s">
        <v>484</v>
      </c>
      <c r="F281" s="37"/>
      <c r="G281" s="44">
        <f>G282+G284+G286</f>
        <v>5250</v>
      </c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44">
        <f>Y282+Y284+Y286</f>
        <v>5256</v>
      </c>
    </row>
    <row r="282" spans="1:25" ht="89.25" x14ac:dyDescent="0.2">
      <c r="A282" s="19" t="s">
        <v>88</v>
      </c>
      <c r="B282" s="16" t="s">
        <v>89</v>
      </c>
      <c r="C282" s="37" t="s">
        <v>2</v>
      </c>
      <c r="D282" s="37" t="s">
        <v>11</v>
      </c>
      <c r="E282" s="37" t="s">
        <v>484</v>
      </c>
      <c r="F282" s="37">
        <v>100</v>
      </c>
      <c r="G282" s="44">
        <f>G283</f>
        <v>1709</v>
      </c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44">
        <f>Y283</f>
        <v>1715</v>
      </c>
    </row>
    <row r="283" spans="1:25" ht="25.5" x14ac:dyDescent="0.2">
      <c r="A283" s="19" t="s">
        <v>231</v>
      </c>
      <c r="B283" s="16" t="s">
        <v>89</v>
      </c>
      <c r="C283" s="37" t="s">
        <v>2</v>
      </c>
      <c r="D283" s="37" t="s">
        <v>11</v>
      </c>
      <c r="E283" s="37" t="s">
        <v>484</v>
      </c>
      <c r="F283" s="37">
        <v>110</v>
      </c>
      <c r="G283" s="44">
        <v>1709</v>
      </c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44">
        <v>1715</v>
      </c>
    </row>
    <row r="284" spans="1:25" ht="38.450000000000003" customHeight="1" x14ac:dyDescent="0.2">
      <c r="A284" s="18" t="s">
        <v>312</v>
      </c>
      <c r="B284" s="16" t="s">
        <v>89</v>
      </c>
      <c r="C284" s="37" t="s">
        <v>2</v>
      </c>
      <c r="D284" s="37" t="s">
        <v>11</v>
      </c>
      <c r="E284" s="37" t="s">
        <v>484</v>
      </c>
      <c r="F284" s="37">
        <v>200</v>
      </c>
      <c r="G284" s="44">
        <f>G285</f>
        <v>3423</v>
      </c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44">
        <f>Y285</f>
        <v>3423</v>
      </c>
    </row>
    <row r="285" spans="1:25" ht="40.9" customHeight="1" x14ac:dyDescent="0.2">
      <c r="A285" s="18" t="s">
        <v>313</v>
      </c>
      <c r="B285" s="16" t="s">
        <v>89</v>
      </c>
      <c r="C285" s="37" t="s">
        <v>2</v>
      </c>
      <c r="D285" s="37" t="s">
        <v>11</v>
      </c>
      <c r="E285" s="37" t="s">
        <v>484</v>
      </c>
      <c r="F285" s="37">
        <v>240</v>
      </c>
      <c r="G285" s="44">
        <v>3423</v>
      </c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44">
        <v>3423</v>
      </c>
    </row>
    <row r="286" spans="1:25" x14ac:dyDescent="0.2">
      <c r="A286" s="19" t="s">
        <v>66</v>
      </c>
      <c r="B286" s="16" t="s">
        <v>89</v>
      </c>
      <c r="C286" s="37" t="s">
        <v>2</v>
      </c>
      <c r="D286" s="37">
        <v>12</v>
      </c>
      <c r="E286" s="37" t="s">
        <v>484</v>
      </c>
      <c r="F286" s="37">
        <v>800</v>
      </c>
      <c r="G286" s="44">
        <f>G287</f>
        <v>118</v>
      </c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44">
        <f>Y287</f>
        <v>118</v>
      </c>
    </row>
    <row r="287" spans="1:25" ht="27.75" customHeight="1" x14ac:dyDescent="0.2">
      <c r="A287" s="19" t="s">
        <v>326</v>
      </c>
      <c r="B287" s="16" t="s">
        <v>89</v>
      </c>
      <c r="C287" s="37" t="s">
        <v>2</v>
      </c>
      <c r="D287" s="37">
        <v>12</v>
      </c>
      <c r="E287" s="37" t="s">
        <v>484</v>
      </c>
      <c r="F287" s="37">
        <v>850</v>
      </c>
      <c r="G287" s="44">
        <v>118</v>
      </c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44">
        <v>118</v>
      </c>
    </row>
    <row r="288" spans="1:25" ht="27.75" hidden="1" customHeight="1" x14ac:dyDescent="0.2">
      <c r="A288" s="38"/>
      <c r="B288" s="16"/>
      <c r="C288" s="37"/>
      <c r="D288" s="37"/>
      <c r="E288" s="37"/>
      <c r="F288" s="37"/>
      <c r="G288" s="44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44"/>
    </row>
    <row r="289" spans="1:25" ht="27.75" hidden="1" customHeight="1" x14ac:dyDescent="0.2">
      <c r="A289" s="62"/>
      <c r="B289" s="16"/>
      <c r="C289" s="37"/>
      <c r="D289" s="37"/>
      <c r="E289" s="37"/>
      <c r="F289" s="37"/>
      <c r="G289" s="44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44"/>
    </row>
    <row r="290" spans="1:25" ht="27.75" hidden="1" customHeight="1" x14ac:dyDescent="0.2">
      <c r="A290" s="18"/>
      <c r="B290" s="16"/>
      <c r="C290" s="37"/>
      <c r="D290" s="37"/>
      <c r="E290" s="37"/>
      <c r="F290" s="37"/>
      <c r="G290" s="44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44"/>
    </row>
    <row r="291" spans="1:25" ht="46.15" hidden="1" customHeight="1" x14ac:dyDescent="0.2">
      <c r="A291" s="18"/>
      <c r="B291" s="16"/>
      <c r="C291" s="37"/>
      <c r="D291" s="37"/>
      <c r="E291" s="37"/>
      <c r="F291" s="37"/>
      <c r="G291" s="44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44"/>
    </row>
    <row r="292" spans="1:25" ht="27.75" hidden="1" customHeight="1" x14ac:dyDescent="0.2">
      <c r="A292" s="19"/>
      <c r="B292" s="16"/>
      <c r="C292" s="37"/>
      <c r="D292" s="37"/>
      <c r="E292" s="37"/>
      <c r="F292" s="37"/>
      <c r="G292" s="44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44"/>
    </row>
    <row r="293" spans="1:25" ht="27.75" hidden="1" customHeight="1" x14ac:dyDescent="0.2">
      <c r="A293" s="19"/>
      <c r="B293" s="16"/>
      <c r="C293" s="37"/>
      <c r="D293" s="37"/>
      <c r="E293" s="37"/>
      <c r="F293" s="37"/>
      <c r="G293" s="44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44"/>
    </row>
    <row r="294" spans="1:25" ht="27.75" hidden="1" customHeight="1" x14ac:dyDescent="0.2">
      <c r="A294" s="19"/>
      <c r="B294" s="16"/>
      <c r="C294" s="37"/>
      <c r="D294" s="37"/>
      <c r="E294" s="37"/>
      <c r="F294" s="37"/>
      <c r="G294" s="44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44"/>
    </row>
    <row r="295" spans="1:25" ht="28.15" customHeight="1" x14ac:dyDescent="0.2">
      <c r="A295" s="32" t="s">
        <v>51</v>
      </c>
      <c r="B295" s="16" t="s">
        <v>89</v>
      </c>
      <c r="C295" s="12" t="s">
        <v>28</v>
      </c>
      <c r="D295" s="12" t="s">
        <v>17</v>
      </c>
      <c r="E295" s="13"/>
      <c r="F295" s="9"/>
      <c r="G295" s="13">
        <f>G296+G310+G330+G389</f>
        <v>145673</v>
      </c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13">
        <f>Y296+Y310+Y330+Y389</f>
        <v>141686</v>
      </c>
    </row>
    <row r="296" spans="1:25" ht="15.6" customHeight="1" x14ac:dyDescent="0.2">
      <c r="A296" s="32" t="s">
        <v>29</v>
      </c>
      <c r="B296" s="16" t="s">
        <v>89</v>
      </c>
      <c r="C296" s="12" t="s">
        <v>28</v>
      </c>
      <c r="D296" s="12" t="s">
        <v>0</v>
      </c>
      <c r="E296" s="13"/>
      <c r="F296" s="9"/>
      <c r="G296" s="13">
        <f>G297+G302+G306</f>
        <v>10678</v>
      </c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13">
        <f>Y297+Y302+Y306</f>
        <v>10678</v>
      </c>
    </row>
    <row r="297" spans="1:25" ht="65.45" customHeight="1" x14ac:dyDescent="0.2">
      <c r="A297" s="59" t="s">
        <v>546</v>
      </c>
      <c r="B297" s="16" t="s">
        <v>89</v>
      </c>
      <c r="C297" s="37" t="s">
        <v>28</v>
      </c>
      <c r="D297" s="50" t="s">
        <v>0</v>
      </c>
      <c r="E297" s="64" t="s">
        <v>229</v>
      </c>
      <c r="F297" s="50"/>
      <c r="G297" s="44">
        <f>G298</f>
        <v>1757</v>
      </c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44">
        <f>Y298</f>
        <v>1757</v>
      </c>
    </row>
    <row r="298" spans="1:25" ht="43.9" customHeight="1" x14ac:dyDescent="0.2">
      <c r="A298" s="56" t="s">
        <v>407</v>
      </c>
      <c r="B298" s="16" t="s">
        <v>89</v>
      </c>
      <c r="C298" s="50" t="s">
        <v>28</v>
      </c>
      <c r="D298" s="50" t="s">
        <v>0</v>
      </c>
      <c r="E298" s="64" t="s">
        <v>243</v>
      </c>
      <c r="F298" s="50"/>
      <c r="G298" s="44">
        <f>G299</f>
        <v>1757</v>
      </c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44">
        <f>Y299</f>
        <v>1757</v>
      </c>
    </row>
    <row r="299" spans="1:25" ht="25.5" x14ac:dyDescent="0.2">
      <c r="A299" s="38" t="s">
        <v>377</v>
      </c>
      <c r="B299" s="16" t="s">
        <v>89</v>
      </c>
      <c r="C299" s="50" t="s">
        <v>28</v>
      </c>
      <c r="D299" s="37" t="s">
        <v>0</v>
      </c>
      <c r="E299" s="64" t="s">
        <v>244</v>
      </c>
      <c r="F299" s="37"/>
      <c r="G299" s="44">
        <f>G300</f>
        <v>1757</v>
      </c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44">
        <f>Y300</f>
        <v>1757</v>
      </c>
    </row>
    <row r="300" spans="1:25" ht="38.25" x14ac:dyDescent="0.2">
      <c r="A300" s="18" t="s">
        <v>312</v>
      </c>
      <c r="B300" s="16" t="s">
        <v>89</v>
      </c>
      <c r="C300" s="37" t="s">
        <v>28</v>
      </c>
      <c r="D300" s="37" t="s">
        <v>0</v>
      </c>
      <c r="E300" s="64" t="s">
        <v>244</v>
      </c>
      <c r="F300" s="37">
        <v>200</v>
      </c>
      <c r="G300" s="44">
        <f>G301</f>
        <v>1757</v>
      </c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44">
        <f>Y301</f>
        <v>1757</v>
      </c>
    </row>
    <row r="301" spans="1:25" ht="38.25" x14ac:dyDescent="0.2">
      <c r="A301" s="18" t="s">
        <v>313</v>
      </c>
      <c r="B301" s="16" t="s">
        <v>89</v>
      </c>
      <c r="C301" s="37" t="s">
        <v>28</v>
      </c>
      <c r="D301" s="37" t="s">
        <v>0</v>
      </c>
      <c r="E301" s="64" t="s">
        <v>244</v>
      </c>
      <c r="F301" s="37">
        <v>240</v>
      </c>
      <c r="G301" s="44">
        <v>1757</v>
      </c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44">
        <v>1757</v>
      </c>
    </row>
    <row r="302" spans="1:25" ht="38.25" x14ac:dyDescent="0.2">
      <c r="A302" s="45" t="s">
        <v>408</v>
      </c>
      <c r="B302" s="16" t="s">
        <v>89</v>
      </c>
      <c r="C302" s="37" t="s">
        <v>28</v>
      </c>
      <c r="D302" s="50" t="s">
        <v>0</v>
      </c>
      <c r="E302" s="64" t="s">
        <v>485</v>
      </c>
      <c r="F302" s="37"/>
      <c r="G302" s="44">
        <f>G303</f>
        <v>4055</v>
      </c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44">
        <f>Y303</f>
        <v>4055</v>
      </c>
    </row>
    <row r="303" spans="1:25" ht="25.5" x14ac:dyDescent="0.2">
      <c r="A303" s="38" t="s">
        <v>378</v>
      </c>
      <c r="B303" s="16" t="s">
        <v>89</v>
      </c>
      <c r="C303" s="50" t="s">
        <v>28</v>
      </c>
      <c r="D303" s="37" t="s">
        <v>0</v>
      </c>
      <c r="E303" s="64" t="s">
        <v>245</v>
      </c>
      <c r="F303" s="37"/>
      <c r="G303" s="44">
        <f>G304</f>
        <v>4055</v>
      </c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44">
        <f>Y304</f>
        <v>4055</v>
      </c>
    </row>
    <row r="304" spans="1:25" ht="38.25" x14ac:dyDescent="0.2">
      <c r="A304" s="18" t="s">
        <v>312</v>
      </c>
      <c r="B304" s="16" t="s">
        <v>89</v>
      </c>
      <c r="C304" s="37" t="s">
        <v>28</v>
      </c>
      <c r="D304" s="37" t="s">
        <v>0</v>
      </c>
      <c r="E304" s="64" t="s">
        <v>245</v>
      </c>
      <c r="F304" s="37">
        <v>200</v>
      </c>
      <c r="G304" s="44">
        <f>G305</f>
        <v>4055</v>
      </c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44">
        <f>Y305</f>
        <v>4055</v>
      </c>
    </row>
    <row r="305" spans="1:25" ht="40.9" customHeight="1" x14ac:dyDescent="0.2">
      <c r="A305" s="18" t="s">
        <v>313</v>
      </c>
      <c r="B305" s="16" t="s">
        <v>89</v>
      </c>
      <c r="C305" s="37" t="s">
        <v>28</v>
      </c>
      <c r="D305" s="37" t="s">
        <v>0</v>
      </c>
      <c r="E305" s="64" t="s">
        <v>245</v>
      </c>
      <c r="F305" s="37">
        <v>240</v>
      </c>
      <c r="G305" s="44">
        <v>4055</v>
      </c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44">
        <v>4055</v>
      </c>
    </row>
    <row r="306" spans="1:25" ht="45.6" customHeight="1" x14ac:dyDescent="0.2">
      <c r="A306" s="56" t="s">
        <v>462</v>
      </c>
      <c r="B306" s="16" t="s">
        <v>89</v>
      </c>
      <c r="C306" s="37" t="s">
        <v>28</v>
      </c>
      <c r="D306" s="37" t="s">
        <v>0</v>
      </c>
      <c r="E306" s="64" t="s">
        <v>246</v>
      </c>
      <c r="F306" s="37"/>
      <c r="G306" s="44">
        <f>G307</f>
        <v>4866</v>
      </c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44">
        <f>Y307</f>
        <v>4866</v>
      </c>
    </row>
    <row r="307" spans="1:25" ht="85.15" customHeight="1" x14ac:dyDescent="0.2">
      <c r="A307" s="109" t="s">
        <v>392</v>
      </c>
      <c r="B307" s="16" t="s">
        <v>89</v>
      </c>
      <c r="C307" s="37" t="s">
        <v>28</v>
      </c>
      <c r="D307" s="37" t="s">
        <v>0</v>
      </c>
      <c r="E307" s="64" t="s">
        <v>300</v>
      </c>
      <c r="F307" s="37"/>
      <c r="G307" s="44">
        <f>G308</f>
        <v>4866</v>
      </c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44">
        <f>Y308</f>
        <v>4866</v>
      </c>
    </row>
    <row r="308" spans="1:25" ht="38.25" x14ac:dyDescent="0.2">
      <c r="A308" s="18" t="s">
        <v>312</v>
      </c>
      <c r="B308" s="16" t="s">
        <v>89</v>
      </c>
      <c r="C308" s="37" t="s">
        <v>28</v>
      </c>
      <c r="D308" s="37" t="s">
        <v>0</v>
      </c>
      <c r="E308" s="64" t="s">
        <v>300</v>
      </c>
      <c r="F308" s="37">
        <v>200</v>
      </c>
      <c r="G308" s="44">
        <f>G309</f>
        <v>4866</v>
      </c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44">
        <f>Y309</f>
        <v>4866</v>
      </c>
    </row>
    <row r="309" spans="1:25" ht="45.6" customHeight="1" x14ac:dyDescent="0.2">
      <c r="A309" s="18" t="s">
        <v>313</v>
      </c>
      <c r="B309" s="16" t="s">
        <v>89</v>
      </c>
      <c r="C309" s="37" t="s">
        <v>28</v>
      </c>
      <c r="D309" s="37" t="s">
        <v>0</v>
      </c>
      <c r="E309" s="64" t="s">
        <v>300</v>
      </c>
      <c r="F309" s="37">
        <v>240</v>
      </c>
      <c r="G309" s="44">
        <f>5009-143</f>
        <v>4866</v>
      </c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44">
        <f>5009-143</f>
        <v>4866</v>
      </c>
    </row>
    <row r="310" spans="1:25" ht="18.600000000000001" customHeight="1" x14ac:dyDescent="0.2">
      <c r="A310" s="32" t="s">
        <v>30</v>
      </c>
      <c r="B310" s="16" t="s">
        <v>89</v>
      </c>
      <c r="C310" s="12" t="s">
        <v>28</v>
      </c>
      <c r="D310" s="12" t="s">
        <v>3</v>
      </c>
      <c r="E310" s="13"/>
      <c r="F310" s="16"/>
      <c r="G310" s="13">
        <f>G311</f>
        <v>31772</v>
      </c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13">
        <f>Y311</f>
        <v>31772</v>
      </c>
    </row>
    <row r="311" spans="1:25" ht="51" x14ac:dyDescent="0.2">
      <c r="A311" s="59" t="s">
        <v>547</v>
      </c>
      <c r="B311" s="16" t="s">
        <v>89</v>
      </c>
      <c r="C311" s="37" t="s">
        <v>28</v>
      </c>
      <c r="D311" s="50" t="s">
        <v>3</v>
      </c>
      <c r="E311" s="64" t="s">
        <v>229</v>
      </c>
      <c r="F311" s="50"/>
      <c r="G311" s="65">
        <f>G316+G312</f>
        <v>31772</v>
      </c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5">
        <f>Y316+Y312</f>
        <v>31772</v>
      </c>
    </row>
    <row r="312" spans="1:25" ht="65.25" customHeight="1" x14ac:dyDescent="0.2">
      <c r="A312" s="56" t="s">
        <v>569</v>
      </c>
      <c r="B312" s="16" t="s">
        <v>89</v>
      </c>
      <c r="C312" s="50" t="s">
        <v>28</v>
      </c>
      <c r="D312" s="12" t="s">
        <v>3</v>
      </c>
      <c r="E312" s="64" t="s">
        <v>250</v>
      </c>
      <c r="F312" s="13"/>
      <c r="G312" s="44">
        <f>G313</f>
        <v>31580</v>
      </c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44">
        <f>Y313</f>
        <v>31580</v>
      </c>
    </row>
    <row r="313" spans="1:25" ht="51.75" customHeight="1" x14ac:dyDescent="0.2">
      <c r="A313" s="38" t="s">
        <v>393</v>
      </c>
      <c r="B313" s="16" t="s">
        <v>89</v>
      </c>
      <c r="C313" s="50" t="s">
        <v>28</v>
      </c>
      <c r="D313" s="37" t="s">
        <v>3</v>
      </c>
      <c r="E313" s="37" t="s">
        <v>251</v>
      </c>
      <c r="F313" s="37"/>
      <c r="G313" s="44">
        <f>G314</f>
        <v>31580</v>
      </c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44">
        <f>Y314</f>
        <v>31580</v>
      </c>
    </row>
    <row r="314" spans="1:25" ht="41.45" customHeight="1" x14ac:dyDescent="0.2">
      <c r="A314" s="18" t="s">
        <v>312</v>
      </c>
      <c r="B314" s="16" t="s">
        <v>89</v>
      </c>
      <c r="C314" s="37" t="s">
        <v>28</v>
      </c>
      <c r="D314" s="37" t="s">
        <v>3</v>
      </c>
      <c r="E314" s="37" t="s">
        <v>251</v>
      </c>
      <c r="F314" s="37">
        <v>200</v>
      </c>
      <c r="G314" s="44">
        <f>G315</f>
        <v>31580</v>
      </c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44">
        <f>Y315</f>
        <v>31580</v>
      </c>
    </row>
    <row r="315" spans="1:25" ht="29.45" customHeight="1" x14ac:dyDescent="0.2">
      <c r="A315" s="18" t="s">
        <v>313</v>
      </c>
      <c r="B315" s="16" t="s">
        <v>89</v>
      </c>
      <c r="C315" s="37" t="s">
        <v>28</v>
      </c>
      <c r="D315" s="37" t="s">
        <v>3</v>
      </c>
      <c r="E315" s="37" t="s">
        <v>251</v>
      </c>
      <c r="F315" s="37">
        <v>240</v>
      </c>
      <c r="G315" s="44">
        <v>31580</v>
      </c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44">
        <v>31580</v>
      </c>
    </row>
    <row r="316" spans="1:25" ht="55.9" customHeight="1" x14ac:dyDescent="0.2">
      <c r="A316" s="38" t="s">
        <v>247</v>
      </c>
      <c r="B316" s="16" t="s">
        <v>89</v>
      </c>
      <c r="C316" s="50" t="s">
        <v>28</v>
      </c>
      <c r="D316" s="50" t="s">
        <v>3</v>
      </c>
      <c r="E316" s="64" t="s">
        <v>248</v>
      </c>
      <c r="F316" s="50"/>
      <c r="G316" s="65">
        <f>G317</f>
        <v>192</v>
      </c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5">
        <f>Y317</f>
        <v>192</v>
      </c>
    </row>
    <row r="317" spans="1:25" ht="96" customHeight="1" x14ac:dyDescent="0.2">
      <c r="A317" s="38" t="s">
        <v>379</v>
      </c>
      <c r="B317" s="16" t="s">
        <v>89</v>
      </c>
      <c r="C317" s="50" t="s">
        <v>28</v>
      </c>
      <c r="D317" s="12" t="s">
        <v>3</v>
      </c>
      <c r="E317" s="64" t="s">
        <v>249</v>
      </c>
      <c r="F317" s="66"/>
      <c r="G317" s="67">
        <f>G319</f>
        <v>192</v>
      </c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7">
        <f>Y319</f>
        <v>192</v>
      </c>
    </row>
    <row r="318" spans="1:25" ht="42" customHeight="1" x14ac:dyDescent="0.2">
      <c r="A318" s="18" t="s">
        <v>312</v>
      </c>
      <c r="B318" s="16" t="s">
        <v>89</v>
      </c>
      <c r="C318" s="50" t="s">
        <v>28</v>
      </c>
      <c r="D318" s="12" t="s">
        <v>3</v>
      </c>
      <c r="E318" s="64" t="s">
        <v>249</v>
      </c>
      <c r="F318" s="12">
        <v>200</v>
      </c>
      <c r="G318" s="67">
        <f>G319</f>
        <v>192</v>
      </c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7">
        <f>Y319</f>
        <v>192</v>
      </c>
    </row>
    <row r="319" spans="1:25" ht="43.9" customHeight="1" x14ac:dyDescent="0.2">
      <c r="A319" s="18" t="s">
        <v>313</v>
      </c>
      <c r="B319" s="16" t="s">
        <v>89</v>
      </c>
      <c r="C319" s="50" t="s">
        <v>28</v>
      </c>
      <c r="D319" s="12" t="s">
        <v>3</v>
      </c>
      <c r="E319" s="64" t="s">
        <v>249</v>
      </c>
      <c r="F319" s="9">
        <v>240</v>
      </c>
      <c r="G319" s="67">
        <v>192</v>
      </c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7">
        <v>192</v>
      </c>
    </row>
    <row r="320" spans="1:25" ht="65.25" hidden="1" customHeight="1" x14ac:dyDescent="0.2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</row>
    <row r="321" spans="1:25" ht="91.15" hidden="1" customHeight="1" x14ac:dyDescent="0.2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</row>
    <row r="322" spans="1:25" ht="38.450000000000003" hidden="1" customHeight="1" x14ac:dyDescent="0.2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</row>
    <row r="323" spans="1:25" hidden="1" x14ac:dyDescent="0.2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</row>
    <row r="324" spans="1:25" ht="24.6" hidden="1" customHeight="1" x14ac:dyDescent="0.2">
      <c r="A324" s="32"/>
      <c r="B324" s="16"/>
      <c r="C324" s="12"/>
      <c r="D324" s="12"/>
      <c r="E324" s="13"/>
      <c r="F324" s="16"/>
      <c r="G324" s="13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13"/>
    </row>
    <row r="325" spans="1:25" ht="24.6" hidden="1" customHeight="1" x14ac:dyDescent="0.2">
      <c r="A325" s="32"/>
      <c r="B325" s="16"/>
      <c r="C325" s="12"/>
      <c r="D325" s="12"/>
      <c r="E325" s="13"/>
      <c r="F325" s="16"/>
      <c r="G325" s="13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13"/>
    </row>
    <row r="326" spans="1:25" ht="96" hidden="1" customHeight="1" x14ac:dyDescent="0.2">
      <c r="A326" s="38"/>
      <c r="B326" s="16"/>
      <c r="C326" s="12"/>
      <c r="D326" s="12"/>
      <c r="E326" s="13"/>
      <c r="F326" s="16"/>
      <c r="G326" s="13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13"/>
    </row>
    <row r="327" spans="1:25" ht="31.15" hidden="1" customHeight="1" x14ac:dyDescent="0.2">
      <c r="A327" s="18"/>
      <c r="B327" s="16"/>
      <c r="C327" s="12"/>
      <c r="D327" s="12"/>
      <c r="E327" s="13"/>
      <c r="F327" s="16"/>
      <c r="G327" s="13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13"/>
    </row>
    <row r="328" spans="1:25" hidden="1" x14ac:dyDescent="0.2">
      <c r="A328" s="34"/>
      <c r="B328" s="16"/>
      <c r="C328" s="12"/>
      <c r="D328" s="12"/>
      <c r="E328" s="16"/>
      <c r="F328" s="16"/>
      <c r="G328" s="13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13"/>
    </row>
    <row r="329" spans="1:25" hidden="1" x14ac:dyDescent="0.2">
      <c r="A329" s="18"/>
      <c r="B329" s="16"/>
      <c r="C329" s="12"/>
      <c r="D329" s="12"/>
      <c r="E329" s="16"/>
      <c r="F329" s="9"/>
      <c r="G329" s="13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13"/>
    </row>
    <row r="330" spans="1:25" ht="20.45" customHeight="1" x14ac:dyDescent="0.2">
      <c r="A330" s="32" t="s">
        <v>31</v>
      </c>
      <c r="B330" s="16" t="s">
        <v>89</v>
      </c>
      <c r="C330" s="12" t="s">
        <v>28</v>
      </c>
      <c r="D330" s="12" t="s">
        <v>12</v>
      </c>
      <c r="E330" s="12"/>
      <c r="F330" s="9"/>
      <c r="G330" s="13">
        <f>G331+G377+G383</f>
        <v>68414</v>
      </c>
      <c r="H330" s="13">
        <f t="shared" ref="H330:Y330" si="43">H331+H377</f>
        <v>0</v>
      </c>
      <c r="I330" s="13">
        <f t="shared" si="43"/>
        <v>0</v>
      </c>
      <c r="J330" s="13">
        <f t="shared" si="43"/>
        <v>0</v>
      </c>
      <c r="K330" s="13">
        <f t="shared" si="43"/>
        <v>0</v>
      </c>
      <c r="L330" s="13">
        <f t="shared" si="43"/>
        <v>0</v>
      </c>
      <c r="M330" s="13">
        <f t="shared" si="43"/>
        <v>0</v>
      </c>
      <c r="N330" s="13">
        <f t="shared" si="43"/>
        <v>0</v>
      </c>
      <c r="O330" s="13">
        <f t="shared" si="43"/>
        <v>0</v>
      </c>
      <c r="P330" s="13">
        <f t="shared" si="43"/>
        <v>0</v>
      </c>
      <c r="Q330" s="13">
        <f t="shared" si="43"/>
        <v>0</v>
      </c>
      <c r="R330" s="13">
        <f t="shared" si="43"/>
        <v>0</v>
      </c>
      <c r="S330" s="13">
        <f t="shared" si="43"/>
        <v>0</v>
      </c>
      <c r="T330" s="13">
        <f t="shared" si="43"/>
        <v>0</v>
      </c>
      <c r="U330" s="13">
        <f t="shared" si="43"/>
        <v>0</v>
      </c>
      <c r="V330" s="13">
        <f t="shared" si="43"/>
        <v>0</v>
      </c>
      <c r="W330" s="13">
        <f t="shared" si="43"/>
        <v>0</v>
      </c>
      <c r="X330" s="13">
        <f t="shared" si="43"/>
        <v>0</v>
      </c>
      <c r="Y330" s="13">
        <f t="shared" si="43"/>
        <v>64414</v>
      </c>
    </row>
    <row r="331" spans="1:25" ht="57" customHeight="1" x14ac:dyDescent="0.2">
      <c r="A331" s="59" t="s">
        <v>546</v>
      </c>
      <c r="B331" s="16" t="s">
        <v>89</v>
      </c>
      <c r="C331" s="37" t="s">
        <v>28</v>
      </c>
      <c r="D331" s="37" t="s">
        <v>12</v>
      </c>
      <c r="E331" s="37" t="s">
        <v>229</v>
      </c>
      <c r="F331" s="37"/>
      <c r="G331" s="44">
        <f>G336+G340+G344+G348+G365+G369+G373</f>
        <v>64413</v>
      </c>
      <c r="H331" s="44">
        <f t="shared" ref="H331:Y331" si="44">H336+H340+H344+H348+H365+H369+H373</f>
        <v>0</v>
      </c>
      <c r="I331" s="44">
        <f t="shared" si="44"/>
        <v>0</v>
      </c>
      <c r="J331" s="44">
        <f t="shared" si="44"/>
        <v>0</v>
      </c>
      <c r="K331" s="44">
        <f t="shared" si="44"/>
        <v>0</v>
      </c>
      <c r="L331" s="44">
        <f t="shared" si="44"/>
        <v>0</v>
      </c>
      <c r="M331" s="44">
        <f t="shared" si="44"/>
        <v>0</v>
      </c>
      <c r="N331" s="44">
        <f t="shared" si="44"/>
        <v>0</v>
      </c>
      <c r="O331" s="44">
        <f t="shared" si="44"/>
        <v>0</v>
      </c>
      <c r="P331" s="44">
        <f t="shared" si="44"/>
        <v>0</v>
      </c>
      <c r="Q331" s="44">
        <f t="shared" si="44"/>
        <v>0</v>
      </c>
      <c r="R331" s="44">
        <f t="shared" si="44"/>
        <v>0</v>
      </c>
      <c r="S331" s="44">
        <f t="shared" si="44"/>
        <v>0</v>
      </c>
      <c r="T331" s="44">
        <f t="shared" si="44"/>
        <v>0</v>
      </c>
      <c r="U331" s="44">
        <f t="shared" si="44"/>
        <v>0</v>
      </c>
      <c r="V331" s="44">
        <f t="shared" si="44"/>
        <v>0</v>
      </c>
      <c r="W331" s="44">
        <f t="shared" si="44"/>
        <v>0</v>
      </c>
      <c r="X331" s="44">
        <f t="shared" si="44"/>
        <v>0</v>
      </c>
      <c r="Y331" s="44">
        <f t="shared" si="44"/>
        <v>64414</v>
      </c>
    </row>
    <row r="332" spans="1:25" ht="43.15" hidden="1" customHeight="1" x14ac:dyDescent="0.2">
      <c r="A332" s="38"/>
      <c r="B332" s="16"/>
      <c r="C332" s="37"/>
      <c r="D332" s="37"/>
      <c r="E332" s="37"/>
      <c r="F332" s="37"/>
      <c r="G332" s="44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44"/>
    </row>
    <row r="333" spans="1:25" ht="30.6" hidden="1" customHeight="1" x14ac:dyDescent="0.2">
      <c r="A333" s="38"/>
      <c r="B333" s="16"/>
      <c r="C333" s="37"/>
      <c r="D333" s="37"/>
      <c r="E333" s="37"/>
      <c r="F333" s="37"/>
      <c r="G333" s="44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44"/>
    </row>
    <row r="334" spans="1:25" hidden="1" x14ac:dyDescent="0.2">
      <c r="A334" s="18"/>
      <c r="B334" s="16"/>
      <c r="C334" s="37"/>
      <c r="D334" s="37"/>
      <c r="E334" s="37"/>
      <c r="F334" s="37"/>
      <c r="G334" s="44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44"/>
    </row>
    <row r="335" spans="1:25" hidden="1" x14ac:dyDescent="0.2">
      <c r="A335" s="18"/>
      <c r="B335" s="16"/>
      <c r="C335" s="37"/>
      <c r="D335" s="37"/>
      <c r="E335" s="37"/>
      <c r="F335" s="37"/>
      <c r="G335" s="44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44"/>
    </row>
    <row r="336" spans="1:25" ht="30.6" customHeight="1" x14ac:dyDescent="0.2">
      <c r="A336" s="56" t="s">
        <v>409</v>
      </c>
      <c r="B336" s="16" t="s">
        <v>89</v>
      </c>
      <c r="C336" s="37" t="s">
        <v>28</v>
      </c>
      <c r="D336" s="37" t="s">
        <v>12</v>
      </c>
      <c r="E336" s="37" t="s">
        <v>252</v>
      </c>
      <c r="F336" s="37"/>
      <c r="G336" s="44">
        <f>G337</f>
        <v>26235</v>
      </c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44">
        <f>Y337</f>
        <v>26235</v>
      </c>
    </row>
    <row r="337" spans="1:25" x14ac:dyDescent="0.2">
      <c r="A337" s="38" t="s">
        <v>380</v>
      </c>
      <c r="B337" s="16" t="s">
        <v>89</v>
      </c>
      <c r="C337" s="37" t="s">
        <v>28</v>
      </c>
      <c r="D337" s="37" t="s">
        <v>12</v>
      </c>
      <c r="E337" s="37" t="s">
        <v>253</v>
      </c>
      <c r="F337" s="37"/>
      <c r="G337" s="44">
        <f>G338</f>
        <v>26235</v>
      </c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44">
        <f>Y338</f>
        <v>26235</v>
      </c>
    </row>
    <row r="338" spans="1:25" ht="39" customHeight="1" x14ac:dyDescent="0.2">
      <c r="A338" s="18" t="s">
        <v>312</v>
      </c>
      <c r="B338" s="16" t="s">
        <v>89</v>
      </c>
      <c r="C338" s="37" t="s">
        <v>28</v>
      </c>
      <c r="D338" s="37" t="s">
        <v>12</v>
      </c>
      <c r="E338" s="37" t="s">
        <v>253</v>
      </c>
      <c r="F338" s="37">
        <v>200</v>
      </c>
      <c r="G338" s="44">
        <f>G339</f>
        <v>26235</v>
      </c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44">
        <f>Y339</f>
        <v>26235</v>
      </c>
    </row>
    <row r="339" spans="1:25" ht="38.25" x14ac:dyDescent="0.2">
      <c r="A339" s="18" t="s">
        <v>313</v>
      </c>
      <c r="B339" s="16" t="s">
        <v>89</v>
      </c>
      <c r="C339" s="37" t="s">
        <v>28</v>
      </c>
      <c r="D339" s="37" t="s">
        <v>12</v>
      </c>
      <c r="E339" s="37" t="s">
        <v>253</v>
      </c>
      <c r="F339" s="37">
        <v>240</v>
      </c>
      <c r="G339" s="44">
        <v>26235</v>
      </c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44">
        <v>26235</v>
      </c>
    </row>
    <row r="340" spans="1:25" ht="25.5" x14ac:dyDescent="0.2">
      <c r="A340" s="56" t="s">
        <v>330</v>
      </c>
      <c r="B340" s="16" t="s">
        <v>89</v>
      </c>
      <c r="C340" s="37" t="s">
        <v>28</v>
      </c>
      <c r="D340" s="37" t="s">
        <v>12</v>
      </c>
      <c r="E340" s="37" t="s">
        <v>254</v>
      </c>
      <c r="F340" s="37"/>
      <c r="G340" s="44">
        <f>G341</f>
        <v>14000</v>
      </c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44">
        <f>Y341</f>
        <v>13400</v>
      </c>
    </row>
    <row r="341" spans="1:25" x14ac:dyDescent="0.2">
      <c r="A341" s="38" t="s">
        <v>381</v>
      </c>
      <c r="B341" s="16" t="s">
        <v>89</v>
      </c>
      <c r="C341" s="37" t="s">
        <v>28</v>
      </c>
      <c r="D341" s="37" t="s">
        <v>12</v>
      </c>
      <c r="E341" s="37" t="s">
        <v>255</v>
      </c>
      <c r="F341" s="37"/>
      <c r="G341" s="44">
        <f>G342</f>
        <v>14000</v>
      </c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44">
        <f>Y342</f>
        <v>13400</v>
      </c>
    </row>
    <row r="342" spans="1:25" ht="38.25" x14ac:dyDescent="0.2">
      <c r="A342" s="18" t="s">
        <v>312</v>
      </c>
      <c r="B342" s="16" t="s">
        <v>89</v>
      </c>
      <c r="C342" s="37" t="s">
        <v>28</v>
      </c>
      <c r="D342" s="37" t="s">
        <v>12</v>
      </c>
      <c r="E342" s="37" t="s">
        <v>255</v>
      </c>
      <c r="F342" s="37">
        <v>200</v>
      </c>
      <c r="G342" s="44">
        <f>G343</f>
        <v>14000</v>
      </c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44">
        <f>Y343</f>
        <v>13400</v>
      </c>
    </row>
    <row r="343" spans="1:25" ht="38.25" x14ac:dyDescent="0.2">
      <c r="A343" s="18" t="s">
        <v>313</v>
      </c>
      <c r="B343" s="16" t="s">
        <v>89</v>
      </c>
      <c r="C343" s="37" t="s">
        <v>28</v>
      </c>
      <c r="D343" s="37" t="s">
        <v>12</v>
      </c>
      <c r="E343" s="37" t="s">
        <v>255</v>
      </c>
      <c r="F343" s="37">
        <v>240</v>
      </c>
      <c r="G343" s="44">
        <f>13400+600</f>
        <v>14000</v>
      </c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44">
        <v>13400</v>
      </c>
    </row>
    <row r="344" spans="1:25" ht="40.15" customHeight="1" x14ac:dyDescent="0.2">
      <c r="A344" s="56" t="s">
        <v>571</v>
      </c>
      <c r="B344" s="16" t="s">
        <v>89</v>
      </c>
      <c r="C344" s="37" t="s">
        <v>28</v>
      </c>
      <c r="D344" s="37" t="s">
        <v>12</v>
      </c>
      <c r="E344" s="37" t="s">
        <v>256</v>
      </c>
      <c r="F344" s="37"/>
      <c r="G344" s="44">
        <f>G345</f>
        <v>1600</v>
      </c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44">
        <f>Y345</f>
        <v>1600</v>
      </c>
    </row>
    <row r="345" spans="1:25" ht="29.45" customHeight="1" x14ac:dyDescent="0.2">
      <c r="A345" s="38" t="s">
        <v>572</v>
      </c>
      <c r="B345" s="16" t="s">
        <v>89</v>
      </c>
      <c r="C345" s="37" t="s">
        <v>28</v>
      </c>
      <c r="D345" s="37" t="s">
        <v>12</v>
      </c>
      <c r="E345" s="37" t="s">
        <v>257</v>
      </c>
      <c r="F345" s="37"/>
      <c r="G345" s="44">
        <f>G346</f>
        <v>1600</v>
      </c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44">
        <f>Y346</f>
        <v>1600</v>
      </c>
    </row>
    <row r="346" spans="1:25" ht="38.25" x14ac:dyDescent="0.2">
      <c r="A346" s="18" t="s">
        <v>312</v>
      </c>
      <c r="B346" s="16" t="s">
        <v>89</v>
      </c>
      <c r="C346" s="37" t="s">
        <v>28</v>
      </c>
      <c r="D346" s="37" t="s">
        <v>12</v>
      </c>
      <c r="E346" s="37" t="s">
        <v>257</v>
      </c>
      <c r="F346" s="37">
        <v>200</v>
      </c>
      <c r="G346" s="44">
        <f>G347</f>
        <v>1600</v>
      </c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44">
        <f>Y347</f>
        <v>1600</v>
      </c>
    </row>
    <row r="347" spans="1:25" ht="38.25" x14ac:dyDescent="0.2">
      <c r="A347" s="18" t="s">
        <v>313</v>
      </c>
      <c r="B347" s="16" t="s">
        <v>89</v>
      </c>
      <c r="C347" s="37" t="s">
        <v>28</v>
      </c>
      <c r="D347" s="37" t="s">
        <v>12</v>
      </c>
      <c r="E347" s="37" t="s">
        <v>257</v>
      </c>
      <c r="F347" s="37">
        <v>240</v>
      </c>
      <c r="G347" s="44">
        <v>1600</v>
      </c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44">
        <v>1600</v>
      </c>
    </row>
    <row r="348" spans="1:25" ht="31.15" customHeight="1" x14ac:dyDescent="0.2">
      <c r="A348" s="56" t="s">
        <v>418</v>
      </c>
      <c r="B348" s="16" t="s">
        <v>89</v>
      </c>
      <c r="C348" s="37" t="s">
        <v>28</v>
      </c>
      <c r="D348" s="37" t="s">
        <v>12</v>
      </c>
      <c r="E348" s="37" t="s">
        <v>258</v>
      </c>
      <c r="F348" s="37"/>
      <c r="G348" s="44">
        <f>G349+G361</f>
        <v>8329</v>
      </c>
      <c r="H348" s="44">
        <f t="shared" ref="H348:Y348" si="45">H349+H361</f>
        <v>0</v>
      </c>
      <c r="I348" s="44">
        <f t="shared" si="45"/>
        <v>0</v>
      </c>
      <c r="J348" s="44">
        <f t="shared" si="45"/>
        <v>0</v>
      </c>
      <c r="K348" s="44">
        <f t="shared" si="45"/>
        <v>0</v>
      </c>
      <c r="L348" s="44">
        <f t="shared" si="45"/>
        <v>0</v>
      </c>
      <c r="M348" s="44">
        <f t="shared" si="45"/>
        <v>0</v>
      </c>
      <c r="N348" s="44">
        <f t="shared" si="45"/>
        <v>0</v>
      </c>
      <c r="O348" s="44">
        <f t="shared" si="45"/>
        <v>0</v>
      </c>
      <c r="P348" s="44">
        <f t="shared" si="45"/>
        <v>0</v>
      </c>
      <c r="Q348" s="44">
        <f t="shared" si="45"/>
        <v>0</v>
      </c>
      <c r="R348" s="44">
        <f t="shared" si="45"/>
        <v>0</v>
      </c>
      <c r="S348" s="44">
        <f t="shared" si="45"/>
        <v>0</v>
      </c>
      <c r="T348" s="44">
        <f t="shared" si="45"/>
        <v>0</v>
      </c>
      <c r="U348" s="44">
        <f t="shared" si="45"/>
        <v>0</v>
      </c>
      <c r="V348" s="44">
        <f t="shared" si="45"/>
        <v>0</v>
      </c>
      <c r="W348" s="44">
        <f t="shared" si="45"/>
        <v>0</v>
      </c>
      <c r="X348" s="44">
        <f t="shared" si="45"/>
        <v>0</v>
      </c>
      <c r="Y348" s="44">
        <f t="shared" si="45"/>
        <v>8930</v>
      </c>
    </row>
    <row r="349" spans="1:25" ht="25.5" x14ac:dyDescent="0.2">
      <c r="A349" s="56" t="s">
        <v>414</v>
      </c>
      <c r="B349" s="16" t="s">
        <v>89</v>
      </c>
      <c r="C349" s="37" t="s">
        <v>28</v>
      </c>
      <c r="D349" s="37" t="s">
        <v>12</v>
      </c>
      <c r="E349" s="37" t="s">
        <v>259</v>
      </c>
      <c r="F349" s="37"/>
      <c r="G349" s="44">
        <f>G350</f>
        <v>7129</v>
      </c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44">
        <f>Y350</f>
        <v>7730</v>
      </c>
    </row>
    <row r="350" spans="1:25" ht="38.25" x14ac:dyDescent="0.2">
      <c r="A350" s="18" t="s">
        <v>312</v>
      </c>
      <c r="B350" s="16" t="s">
        <v>89</v>
      </c>
      <c r="C350" s="37" t="s">
        <v>28</v>
      </c>
      <c r="D350" s="37" t="s">
        <v>12</v>
      </c>
      <c r="E350" s="37" t="s">
        <v>259</v>
      </c>
      <c r="F350" s="37">
        <v>200</v>
      </c>
      <c r="G350" s="44">
        <f>G351</f>
        <v>7129</v>
      </c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44">
        <f>Y351</f>
        <v>7730</v>
      </c>
    </row>
    <row r="351" spans="1:25" ht="38.25" x14ac:dyDescent="0.2">
      <c r="A351" s="18" t="s">
        <v>313</v>
      </c>
      <c r="B351" s="16" t="s">
        <v>89</v>
      </c>
      <c r="C351" s="37" t="s">
        <v>28</v>
      </c>
      <c r="D351" s="37" t="s">
        <v>12</v>
      </c>
      <c r="E351" s="37" t="s">
        <v>259</v>
      </c>
      <c r="F351" s="37">
        <v>240</v>
      </c>
      <c r="G351" s="44">
        <f>7730-1-600</f>
        <v>7129</v>
      </c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44">
        <v>7730</v>
      </c>
    </row>
    <row r="352" spans="1:25" ht="29.45" hidden="1" customHeight="1" x14ac:dyDescent="0.2">
      <c r="A352" s="38"/>
      <c r="B352" s="16"/>
      <c r="C352" s="37"/>
      <c r="D352" s="37"/>
      <c r="E352" s="37"/>
      <c r="F352" s="37"/>
      <c r="G352" s="44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44"/>
    </row>
    <row r="353" spans="1:25" ht="30" hidden="1" customHeight="1" x14ac:dyDescent="0.2">
      <c r="A353" s="38"/>
      <c r="B353" s="16"/>
      <c r="C353" s="37"/>
      <c r="D353" s="37"/>
      <c r="E353" s="37"/>
      <c r="F353" s="37"/>
      <c r="G353" s="44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44"/>
    </row>
    <row r="354" spans="1:25" hidden="1" x14ac:dyDescent="0.2">
      <c r="A354" s="18"/>
      <c r="B354" s="16"/>
      <c r="C354" s="37"/>
      <c r="D354" s="37"/>
      <c r="E354" s="37"/>
      <c r="F354" s="37"/>
      <c r="G354" s="44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44"/>
    </row>
    <row r="355" spans="1:25" hidden="1" x14ac:dyDescent="0.2">
      <c r="A355" s="18"/>
      <c r="B355" s="16"/>
      <c r="C355" s="37"/>
      <c r="D355" s="37"/>
      <c r="E355" s="37"/>
      <c r="F355" s="37"/>
      <c r="G355" s="44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44"/>
    </row>
    <row r="356" spans="1:25" hidden="1" x14ac:dyDescent="0.2">
      <c r="A356" s="18"/>
      <c r="B356" s="16"/>
      <c r="C356" s="12"/>
      <c r="D356" s="12"/>
      <c r="E356" s="16"/>
      <c r="F356" s="9"/>
      <c r="G356" s="13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13"/>
    </row>
    <row r="357" spans="1:25" hidden="1" x14ac:dyDescent="0.2">
      <c r="A357" s="34"/>
      <c r="B357" s="16"/>
      <c r="C357" s="12"/>
      <c r="D357" s="12"/>
      <c r="E357" s="16"/>
      <c r="F357" s="16"/>
      <c r="G357" s="13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13"/>
    </row>
    <row r="358" spans="1:25" hidden="1" x14ac:dyDescent="0.2">
      <c r="A358" s="18"/>
      <c r="B358" s="16"/>
      <c r="C358" s="12"/>
      <c r="D358" s="12"/>
      <c r="E358" s="16"/>
      <c r="F358" s="9"/>
      <c r="G358" s="13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13"/>
    </row>
    <row r="359" spans="1:25" hidden="1" x14ac:dyDescent="0.2">
      <c r="A359" s="34"/>
      <c r="B359" s="16"/>
      <c r="C359" s="12"/>
      <c r="D359" s="12"/>
      <c r="E359" s="16"/>
      <c r="F359" s="9"/>
      <c r="G359" s="13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13"/>
    </row>
    <row r="360" spans="1:25" hidden="1" x14ac:dyDescent="0.2">
      <c r="A360" s="18"/>
      <c r="B360" s="16"/>
      <c r="C360" s="12"/>
      <c r="D360" s="12"/>
      <c r="E360" s="16"/>
      <c r="F360" s="9"/>
      <c r="G360" s="13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13"/>
    </row>
    <row r="361" spans="1:25" ht="35.450000000000003" customHeight="1" x14ac:dyDescent="0.2">
      <c r="A361" s="17" t="s">
        <v>499</v>
      </c>
      <c r="B361" s="16" t="s">
        <v>89</v>
      </c>
      <c r="C361" s="37" t="s">
        <v>28</v>
      </c>
      <c r="D361" s="37" t="s">
        <v>12</v>
      </c>
      <c r="E361" s="37" t="s">
        <v>500</v>
      </c>
      <c r="F361" s="37"/>
      <c r="G361" s="13">
        <f>G362</f>
        <v>1200</v>
      </c>
      <c r="H361" s="13">
        <f t="shared" ref="H361:Y361" si="46">H362</f>
        <v>0</v>
      </c>
      <c r="I361" s="13">
        <f t="shared" si="46"/>
        <v>0</v>
      </c>
      <c r="J361" s="13">
        <f t="shared" si="46"/>
        <v>0</v>
      </c>
      <c r="K361" s="13">
        <f t="shared" si="46"/>
        <v>0</v>
      </c>
      <c r="L361" s="13">
        <f t="shared" si="46"/>
        <v>0</v>
      </c>
      <c r="M361" s="13">
        <f t="shared" si="46"/>
        <v>0</v>
      </c>
      <c r="N361" s="13">
        <f t="shared" si="46"/>
        <v>0</v>
      </c>
      <c r="O361" s="13">
        <f t="shared" si="46"/>
        <v>0</v>
      </c>
      <c r="P361" s="13">
        <f t="shared" si="46"/>
        <v>0</v>
      </c>
      <c r="Q361" s="13">
        <f t="shared" si="46"/>
        <v>0</v>
      </c>
      <c r="R361" s="13">
        <f t="shared" si="46"/>
        <v>0</v>
      </c>
      <c r="S361" s="13">
        <f t="shared" si="46"/>
        <v>0</v>
      </c>
      <c r="T361" s="13">
        <f t="shared" si="46"/>
        <v>0</v>
      </c>
      <c r="U361" s="13">
        <f t="shared" si="46"/>
        <v>0</v>
      </c>
      <c r="V361" s="13">
        <f t="shared" si="46"/>
        <v>0</v>
      </c>
      <c r="W361" s="13">
        <f t="shared" si="46"/>
        <v>0</v>
      </c>
      <c r="X361" s="13">
        <f t="shared" si="46"/>
        <v>0</v>
      </c>
      <c r="Y361" s="13">
        <f t="shared" si="46"/>
        <v>1200</v>
      </c>
    </row>
    <row r="362" spans="1:25" ht="44.45" customHeight="1" x14ac:dyDescent="0.2">
      <c r="A362" s="18" t="s">
        <v>312</v>
      </c>
      <c r="B362" s="16" t="s">
        <v>89</v>
      </c>
      <c r="C362" s="37" t="s">
        <v>28</v>
      </c>
      <c r="D362" s="37" t="s">
        <v>12</v>
      </c>
      <c r="E362" s="37" t="s">
        <v>500</v>
      </c>
      <c r="F362" s="37">
        <v>200</v>
      </c>
      <c r="G362" s="13">
        <f>G363</f>
        <v>1200</v>
      </c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13">
        <f>Y363</f>
        <v>1200</v>
      </c>
    </row>
    <row r="363" spans="1:25" ht="47.45" customHeight="1" x14ac:dyDescent="0.2">
      <c r="A363" s="18" t="s">
        <v>313</v>
      </c>
      <c r="B363" s="16" t="s">
        <v>89</v>
      </c>
      <c r="C363" s="37" t="s">
        <v>28</v>
      </c>
      <c r="D363" s="37" t="s">
        <v>12</v>
      </c>
      <c r="E363" s="37" t="s">
        <v>500</v>
      </c>
      <c r="F363" s="37">
        <v>240</v>
      </c>
      <c r="G363" s="13">
        <v>1200</v>
      </c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13">
        <v>1200</v>
      </c>
    </row>
    <row r="364" spans="1:25" ht="25.9" hidden="1" customHeight="1" x14ac:dyDescent="0.2">
      <c r="A364" s="18"/>
      <c r="B364" s="16"/>
      <c r="C364" s="12"/>
      <c r="D364" s="12"/>
      <c r="E364" s="16"/>
      <c r="F364" s="9"/>
      <c r="G364" s="13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13"/>
    </row>
    <row r="365" spans="1:25" ht="29.45" customHeight="1" x14ac:dyDescent="0.2">
      <c r="A365" s="56" t="s">
        <v>415</v>
      </c>
      <c r="B365" s="16" t="s">
        <v>89</v>
      </c>
      <c r="C365" s="37" t="s">
        <v>28</v>
      </c>
      <c r="D365" s="37" t="s">
        <v>12</v>
      </c>
      <c r="E365" s="37" t="s">
        <v>510</v>
      </c>
      <c r="F365" s="37"/>
      <c r="G365" s="13">
        <f>G366</f>
        <v>8050</v>
      </c>
      <c r="H365" s="13">
        <f t="shared" ref="H365:Y365" si="47">H366</f>
        <v>0</v>
      </c>
      <c r="I365" s="13">
        <f t="shared" si="47"/>
        <v>0</v>
      </c>
      <c r="J365" s="13">
        <f t="shared" si="47"/>
        <v>0</v>
      </c>
      <c r="K365" s="13">
        <f t="shared" si="47"/>
        <v>0</v>
      </c>
      <c r="L365" s="13">
        <f t="shared" si="47"/>
        <v>0</v>
      </c>
      <c r="M365" s="13">
        <f t="shared" si="47"/>
        <v>0</v>
      </c>
      <c r="N365" s="13">
        <f t="shared" si="47"/>
        <v>0</v>
      </c>
      <c r="O365" s="13">
        <f t="shared" si="47"/>
        <v>0</v>
      </c>
      <c r="P365" s="13">
        <f t="shared" si="47"/>
        <v>0</v>
      </c>
      <c r="Q365" s="13">
        <f t="shared" si="47"/>
        <v>0</v>
      </c>
      <c r="R365" s="13">
        <f t="shared" si="47"/>
        <v>0</v>
      </c>
      <c r="S365" s="13">
        <f t="shared" si="47"/>
        <v>0</v>
      </c>
      <c r="T365" s="13">
        <f t="shared" si="47"/>
        <v>0</v>
      </c>
      <c r="U365" s="13">
        <f t="shared" si="47"/>
        <v>0</v>
      </c>
      <c r="V365" s="13">
        <f t="shared" si="47"/>
        <v>0</v>
      </c>
      <c r="W365" s="13">
        <f t="shared" si="47"/>
        <v>0</v>
      </c>
      <c r="X365" s="13">
        <f t="shared" si="47"/>
        <v>0</v>
      </c>
      <c r="Y365" s="13">
        <f t="shared" si="47"/>
        <v>8050</v>
      </c>
    </row>
    <row r="366" spans="1:25" ht="42" customHeight="1" x14ac:dyDescent="0.2">
      <c r="A366" s="38" t="s">
        <v>416</v>
      </c>
      <c r="B366" s="16" t="s">
        <v>89</v>
      </c>
      <c r="C366" s="37" t="s">
        <v>28</v>
      </c>
      <c r="D366" s="37" t="s">
        <v>12</v>
      </c>
      <c r="E366" s="37" t="s">
        <v>417</v>
      </c>
      <c r="F366" s="37"/>
      <c r="G366" s="13">
        <f>G367</f>
        <v>8050</v>
      </c>
      <c r="H366" s="13">
        <f t="shared" ref="H366:Y366" si="48">H367</f>
        <v>0</v>
      </c>
      <c r="I366" s="13">
        <f t="shared" si="48"/>
        <v>0</v>
      </c>
      <c r="J366" s="13">
        <f t="shared" si="48"/>
        <v>0</v>
      </c>
      <c r="K366" s="13">
        <f t="shared" si="48"/>
        <v>0</v>
      </c>
      <c r="L366" s="13">
        <f t="shared" si="48"/>
        <v>0</v>
      </c>
      <c r="M366" s="13">
        <f t="shared" si="48"/>
        <v>0</v>
      </c>
      <c r="N366" s="13">
        <f t="shared" si="48"/>
        <v>0</v>
      </c>
      <c r="O366" s="13">
        <f t="shared" si="48"/>
        <v>0</v>
      </c>
      <c r="P366" s="13">
        <f t="shared" si="48"/>
        <v>0</v>
      </c>
      <c r="Q366" s="13">
        <f t="shared" si="48"/>
        <v>0</v>
      </c>
      <c r="R366" s="13">
        <f t="shared" si="48"/>
        <v>0</v>
      </c>
      <c r="S366" s="13">
        <f t="shared" si="48"/>
        <v>0</v>
      </c>
      <c r="T366" s="13">
        <f t="shared" si="48"/>
        <v>0</v>
      </c>
      <c r="U366" s="13">
        <f t="shared" si="48"/>
        <v>0</v>
      </c>
      <c r="V366" s="13">
        <f t="shared" si="48"/>
        <v>0</v>
      </c>
      <c r="W366" s="13">
        <f t="shared" si="48"/>
        <v>0</v>
      </c>
      <c r="X366" s="13">
        <f t="shared" si="48"/>
        <v>0</v>
      </c>
      <c r="Y366" s="13">
        <f t="shared" si="48"/>
        <v>8050</v>
      </c>
    </row>
    <row r="367" spans="1:25" ht="38.25" x14ac:dyDescent="0.2">
      <c r="A367" s="19" t="s">
        <v>312</v>
      </c>
      <c r="B367" s="16" t="s">
        <v>89</v>
      </c>
      <c r="C367" s="37" t="s">
        <v>28</v>
      </c>
      <c r="D367" s="37" t="s">
        <v>12</v>
      </c>
      <c r="E367" s="37" t="s">
        <v>417</v>
      </c>
      <c r="F367" s="37">
        <v>200</v>
      </c>
      <c r="G367" s="13">
        <f>G368</f>
        <v>8050</v>
      </c>
      <c r="H367" s="13">
        <f t="shared" ref="H367:Y367" si="49">H368</f>
        <v>0</v>
      </c>
      <c r="I367" s="13">
        <f t="shared" si="49"/>
        <v>0</v>
      </c>
      <c r="J367" s="13">
        <f t="shared" si="49"/>
        <v>0</v>
      </c>
      <c r="K367" s="13">
        <f t="shared" si="49"/>
        <v>0</v>
      </c>
      <c r="L367" s="13">
        <f t="shared" si="49"/>
        <v>0</v>
      </c>
      <c r="M367" s="13">
        <f t="shared" si="49"/>
        <v>0</v>
      </c>
      <c r="N367" s="13">
        <f t="shared" si="49"/>
        <v>0</v>
      </c>
      <c r="O367" s="13">
        <f t="shared" si="49"/>
        <v>0</v>
      </c>
      <c r="P367" s="13">
        <f t="shared" si="49"/>
        <v>0</v>
      </c>
      <c r="Q367" s="13">
        <f t="shared" si="49"/>
        <v>0</v>
      </c>
      <c r="R367" s="13">
        <f t="shared" si="49"/>
        <v>0</v>
      </c>
      <c r="S367" s="13">
        <f t="shared" si="49"/>
        <v>0</v>
      </c>
      <c r="T367" s="13">
        <f t="shared" si="49"/>
        <v>0</v>
      </c>
      <c r="U367" s="13">
        <f t="shared" si="49"/>
        <v>0</v>
      </c>
      <c r="V367" s="13">
        <f t="shared" si="49"/>
        <v>0</v>
      </c>
      <c r="W367" s="13">
        <f t="shared" si="49"/>
        <v>0</v>
      </c>
      <c r="X367" s="13">
        <f t="shared" si="49"/>
        <v>0</v>
      </c>
      <c r="Y367" s="13">
        <f t="shared" si="49"/>
        <v>8050</v>
      </c>
    </row>
    <row r="368" spans="1:25" ht="38.25" x14ac:dyDescent="0.2">
      <c r="A368" s="18" t="s">
        <v>313</v>
      </c>
      <c r="B368" s="16" t="s">
        <v>89</v>
      </c>
      <c r="C368" s="37" t="s">
        <v>28</v>
      </c>
      <c r="D368" s="37" t="s">
        <v>12</v>
      </c>
      <c r="E368" s="37" t="s">
        <v>417</v>
      </c>
      <c r="F368" s="37">
        <v>240</v>
      </c>
      <c r="G368" s="13">
        <v>8050</v>
      </c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13">
        <v>8050</v>
      </c>
    </row>
    <row r="369" spans="1:25" ht="38.25" x14ac:dyDescent="0.2">
      <c r="A369" s="17" t="s">
        <v>519</v>
      </c>
      <c r="B369" s="16" t="s">
        <v>89</v>
      </c>
      <c r="C369" s="37" t="s">
        <v>28</v>
      </c>
      <c r="D369" s="37" t="s">
        <v>12</v>
      </c>
      <c r="E369" s="37" t="s">
        <v>521</v>
      </c>
      <c r="F369" s="37"/>
      <c r="G369" s="13">
        <f>G370</f>
        <v>5939</v>
      </c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13">
        <f>Y370</f>
        <v>5939</v>
      </c>
    </row>
    <row r="370" spans="1:25" ht="38.25" x14ac:dyDescent="0.2">
      <c r="A370" s="17" t="s">
        <v>520</v>
      </c>
      <c r="B370" s="16" t="s">
        <v>89</v>
      </c>
      <c r="C370" s="37" t="s">
        <v>28</v>
      </c>
      <c r="D370" s="37" t="s">
        <v>12</v>
      </c>
      <c r="E370" s="37" t="s">
        <v>522</v>
      </c>
      <c r="F370" s="37"/>
      <c r="G370" s="13">
        <f>G371</f>
        <v>5939</v>
      </c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13">
        <f>Y371</f>
        <v>5939</v>
      </c>
    </row>
    <row r="371" spans="1:25" ht="38.25" x14ac:dyDescent="0.2">
      <c r="A371" s="18" t="s">
        <v>312</v>
      </c>
      <c r="B371" s="16" t="s">
        <v>89</v>
      </c>
      <c r="C371" s="37" t="s">
        <v>28</v>
      </c>
      <c r="D371" s="37" t="s">
        <v>12</v>
      </c>
      <c r="E371" s="37" t="s">
        <v>522</v>
      </c>
      <c r="F371" s="37">
        <v>200</v>
      </c>
      <c r="G371" s="13">
        <f>G372</f>
        <v>5939</v>
      </c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13">
        <f>Y372</f>
        <v>5939</v>
      </c>
    </row>
    <row r="372" spans="1:25" ht="38.25" x14ac:dyDescent="0.2">
      <c r="A372" s="18" t="s">
        <v>313</v>
      </c>
      <c r="B372" s="16" t="s">
        <v>89</v>
      </c>
      <c r="C372" s="37" t="s">
        <v>28</v>
      </c>
      <c r="D372" s="37" t="s">
        <v>12</v>
      </c>
      <c r="E372" s="37" t="s">
        <v>522</v>
      </c>
      <c r="F372" s="37">
        <v>240</v>
      </c>
      <c r="G372" s="13">
        <v>5939</v>
      </c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13">
        <v>5939</v>
      </c>
    </row>
    <row r="373" spans="1:25" ht="28.9" customHeight="1" x14ac:dyDescent="0.2">
      <c r="A373" s="17" t="s">
        <v>570</v>
      </c>
      <c r="B373" s="16" t="s">
        <v>89</v>
      </c>
      <c r="C373" s="37" t="s">
        <v>28</v>
      </c>
      <c r="D373" s="37" t="s">
        <v>12</v>
      </c>
      <c r="E373" s="37" t="s">
        <v>528</v>
      </c>
      <c r="F373" s="37"/>
      <c r="G373" s="13">
        <f>G374</f>
        <v>260</v>
      </c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13">
        <f>Y374</f>
        <v>260</v>
      </c>
    </row>
    <row r="374" spans="1:25" ht="30.6" customHeight="1" x14ac:dyDescent="0.2">
      <c r="A374" s="17" t="s">
        <v>527</v>
      </c>
      <c r="B374" s="16" t="s">
        <v>89</v>
      </c>
      <c r="C374" s="37" t="s">
        <v>28</v>
      </c>
      <c r="D374" s="37" t="s">
        <v>12</v>
      </c>
      <c r="E374" s="37" t="s">
        <v>529</v>
      </c>
      <c r="F374" s="37"/>
      <c r="G374" s="13">
        <f>G375</f>
        <v>260</v>
      </c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13">
        <f>Y375</f>
        <v>260</v>
      </c>
    </row>
    <row r="375" spans="1:25" ht="45" customHeight="1" x14ac:dyDescent="0.2">
      <c r="A375" s="18" t="s">
        <v>312</v>
      </c>
      <c r="B375" s="16" t="s">
        <v>89</v>
      </c>
      <c r="C375" s="37" t="s">
        <v>28</v>
      </c>
      <c r="D375" s="37" t="s">
        <v>12</v>
      </c>
      <c r="E375" s="37" t="s">
        <v>529</v>
      </c>
      <c r="F375" s="37">
        <v>200</v>
      </c>
      <c r="G375" s="13">
        <f>G376</f>
        <v>260</v>
      </c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13">
        <f>Y376</f>
        <v>260</v>
      </c>
    </row>
    <row r="376" spans="1:25" ht="46.15" customHeight="1" x14ac:dyDescent="0.2">
      <c r="A376" s="18" t="s">
        <v>313</v>
      </c>
      <c r="B376" s="16" t="s">
        <v>89</v>
      </c>
      <c r="C376" s="37" t="s">
        <v>28</v>
      </c>
      <c r="D376" s="37" t="s">
        <v>12</v>
      </c>
      <c r="E376" s="37" t="s">
        <v>529</v>
      </c>
      <c r="F376" s="37">
        <v>240</v>
      </c>
      <c r="G376" s="13">
        <v>260</v>
      </c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13">
        <v>260</v>
      </c>
    </row>
    <row r="377" spans="1:25" ht="43.15" hidden="1" customHeight="1" x14ac:dyDescent="0.2">
      <c r="A377" s="110" t="s">
        <v>493</v>
      </c>
      <c r="B377" s="16" t="s">
        <v>89</v>
      </c>
      <c r="C377" s="37" t="s">
        <v>28</v>
      </c>
      <c r="D377" s="37" t="s">
        <v>12</v>
      </c>
      <c r="E377" s="37" t="s">
        <v>496</v>
      </c>
      <c r="F377" s="37"/>
      <c r="G377" s="13">
        <f>G378</f>
        <v>0</v>
      </c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13"/>
    </row>
    <row r="378" spans="1:25" ht="52.9" hidden="1" customHeight="1" x14ac:dyDescent="0.2">
      <c r="A378" s="17" t="s">
        <v>494</v>
      </c>
      <c r="B378" s="16" t="s">
        <v>89</v>
      </c>
      <c r="C378" s="37" t="s">
        <v>28</v>
      </c>
      <c r="D378" s="37" t="s">
        <v>12</v>
      </c>
      <c r="E378" s="37" t="s">
        <v>497</v>
      </c>
      <c r="F378" s="37"/>
      <c r="G378" s="13">
        <f>G379</f>
        <v>0</v>
      </c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13"/>
    </row>
    <row r="379" spans="1:25" ht="36" hidden="1" customHeight="1" x14ac:dyDescent="0.2">
      <c r="A379" s="56" t="s">
        <v>495</v>
      </c>
      <c r="B379" s="16" t="s">
        <v>89</v>
      </c>
      <c r="C379" s="37" t="s">
        <v>28</v>
      </c>
      <c r="D379" s="37" t="s">
        <v>12</v>
      </c>
      <c r="E379" s="37" t="s">
        <v>498</v>
      </c>
      <c r="F379" s="37"/>
      <c r="G379" s="13">
        <f>G380</f>
        <v>0</v>
      </c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13"/>
    </row>
    <row r="380" spans="1:25" ht="31.9" hidden="1" customHeight="1" x14ac:dyDescent="0.2">
      <c r="A380" s="18" t="s">
        <v>312</v>
      </c>
      <c r="B380" s="16" t="s">
        <v>89</v>
      </c>
      <c r="C380" s="37" t="s">
        <v>28</v>
      </c>
      <c r="D380" s="37" t="s">
        <v>12</v>
      </c>
      <c r="E380" s="37" t="s">
        <v>498</v>
      </c>
      <c r="F380" s="37">
        <v>200</v>
      </c>
      <c r="G380" s="13">
        <f>G381</f>
        <v>0</v>
      </c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13"/>
    </row>
    <row r="381" spans="1:25" ht="42.6" hidden="1" customHeight="1" x14ac:dyDescent="0.2">
      <c r="A381" s="18" t="s">
        <v>313</v>
      </c>
      <c r="B381" s="16" t="s">
        <v>89</v>
      </c>
      <c r="C381" s="37" t="s">
        <v>28</v>
      </c>
      <c r="D381" s="37" t="s">
        <v>12</v>
      </c>
      <c r="E381" s="37" t="s">
        <v>498</v>
      </c>
      <c r="F381" s="37">
        <v>240</v>
      </c>
      <c r="G381" s="13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13"/>
    </row>
    <row r="382" spans="1:25" ht="40.9" customHeight="1" x14ac:dyDescent="0.2">
      <c r="A382" s="136" t="s">
        <v>588</v>
      </c>
      <c r="B382" s="128" t="s">
        <v>89</v>
      </c>
      <c r="C382" s="129" t="s">
        <v>28</v>
      </c>
      <c r="D382" s="129" t="s">
        <v>12</v>
      </c>
      <c r="E382" s="130" t="s">
        <v>496</v>
      </c>
      <c r="F382" s="37"/>
      <c r="G382" s="13">
        <f>G383</f>
        <v>4001</v>
      </c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13"/>
    </row>
    <row r="383" spans="1:25" ht="31.9" customHeight="1" x14ac:dyDescent="0.2">
      <c r="A383" s="127" t="s">
        <v>584</v>
      </c>
      <c r="B383" s="128" t="s">
        <v>89</v>
      </c>
      <c r="C383" s="129" t="s">
        <v>28</v>
      </c>
      <c r="D383" s="129" t="s">
        <v>12</v>
      </c>
      <c r="E383" s="130" t="s">
        <v>585</v>
      </c>
      <c r="F383" s="129"/>
      <c r="G383" s="13">
        <f>G384</f>
        <v>4001</v>
      </c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13"/>
    </row>
    <row r="384" spans="1:25" ht="42.6" customHeight="1" x14ac:dyDescent="0.2">
      <c r="A384" s="131" t="s">
        <v>586</v>
      </c>
      <c r="B384" s="132" t="s">
        <v>89</v>
      </c>
      <c r="C384" s="133" t="s">
        <v>28</v>
      </c>
      <c r="D384" s="133" t="s">
        <v>12</v>
      </c>
      <c r="E384" s="134" t="s">
        <v>587</v>
      </c>
      <c r="F384" s="133"/>
      <c r="G384" s="13">
        <f>G385</f>
        <v>4001</v>
      </c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13"/>
    </row>
    <row r="385" spans="1:25" ht="42.6" customHeight="1" x14ac:dyDescent="0.2">
      <c r="A385" s="135" t="s">
        <v>312</v>
      </c>
      <c r="B385" s="128" t="s">
        <v>89</v>
      </c>
      <c r="C385" s="129" t="s">
        <v>28</v>
      </c>
      <c r="D385" s="129" t="s">
        <v>12</v>
      </c>
      <c r="E385" s="129" t="s">
        <v>587</v>
      </c>
      <c r="F385" s="129">
        <v>200</v>
      </c>
      <c r="G385" s="13">
        <f>G386</f>
        <v>4001</v>
      </c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13"/>
    </row>
    <row r="386" spans="1:25" ht="42.6" customHeight="1" x14ac:dyDescent="0.2">
      <c r="A386" s="135" t="s">
        <v>313</v>
      </c>
      <c r="B386" s="128" t="s">
        <v>89</v>
      </c>
      <c r="C386" s="129" t="s">
        <v>28</v>
      </c>
      <c r="D386" s="129" t="s">
        <v>12</v>
      </c>
      <c r="E386" s="129" t="s">
        <v>587</v>
      </c>
      <c r="F386" s="129">
        <v>240</v>
      </c>
      <c r="G386" s="13">
        <v>4001</v>
      </c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13"/>
    </row>
    <row r="387" spans="1:25" ht="42.6" hidden="1" customHeight="1" x14ac:dyDescent="0.2">
      <c r="A387" s="18"/>
      <c r="B387" s="16"/>
      <c r="C387" s="37"/>
      <c r="D387" s="37"/>
      <c r="E387" s="37"/>
      <c r="F387" s="37"/>
      <c r="G387" s="13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13"/>
    </row>
    <row r="388" spans="1:25" ht="42.6" hidden="1" customHeight="1" x14ac:dyDescent="0.2">
      <c r="A388" s="18"/>
      <c r="B388" s="16"/>
      <c r="C388" s="37"/>
      <c r="D388" s="37"/>
      <c r="E388" s="37"/>
      <c r="F388" s="37"/>
      <c r="G388" s="13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13"/>
    </row>
    <row r="389" spans="1:25" ht="32.450000000000003" customHeight="1" x14ac:dyDescent="0.2">
      <c r="A389" s="34" t="s">
        <v>42</v>
      </c>
      <c r="B389" s="16" t="s">
        <v>89</v>
      </c>
      <c r="C389" s="12" t="s">
        <v>28</v>
      </c>
      <c r="D389" s="12" t="s">
        <v>28</v>
      </c>
      <c r="E389" s="12"/>
      <c r="F389" s="9"/>
      <c r="G389" s="13">
        <f t="shared" ref="G389:Y389" si="50">G400+G409</f>
        <v>34809</v>
      </c>
      <c r="H389" s="13">
        <f t="shared" si="50"/>
        <v>0</v>
      </c>
      <c r="I389" s="13">
        <f t="shared" si="50"/>
        <v>0</v>
      </c>
      <c r="J389" s="13">
        <f t="shared" si="50"/>
        <v>0</v>
      </c>
      <c r="K389" s="13">
        <f t="shared" si="50"/>
        <v>0</v>
      </c>
      <c r="L389" s="13">
        <f t="shared" si="50"/>
        <v>0</v>
      </c>
      <c r="M389" s="13">
        <f t="shared" si="50"/>
        <v>0</v>
      </c>
      <c r="N389" s="13">
        <f t="shared" si="50"/>
        <v>0</v>
      </c>
      <c r="O389" s="13">
        <f t="shared" si="50"/>
        <v>0</v>
      </c>
      <c r="P389" s="13">
        <f t="shared" si="50"/>
        <v>0</v>
      </c>
      <c r="Q389" s="13">
        <f t="shared" si="50"/>
        <v>0</v>
      </c>
      <c r="R389" s="13">
        <f t="shared" si="50"/>
        <v>0</v>
      </c>
      <c r="S389" s="13">
        <f t="shared" si="50"/>
        <v>0</v>
      </c>
      <c r="T389" s="13">
        <f t="shared" si="50"/>
        <v>0</v>
      </c>
      <c r="U389" s="13">
        <f t="shared" si="50"/>
        <v>0</v>
      </c>
      <c r="V389" s="13">
        <f t="shared" si="50"/>
        <v>0</v>
      </c>
      <c r="W389" s="13">
        <f t="shared" si="50"/>
        <v>0</v>
      </c>
      <c r="X389" s="13">
        <f t="shared" si="50"/>
        <v>0</v>
      </c>
      <c r="Y389" s="13">
        <f t="shared" si="50"/>
        <v>34822</v>
      </c>
    </row>
    <row r="390" spans="1:25" hidden="1" x14ac:dyDescent="0.2">
      <c r="A390" s="68"/>
      <c r="B390" s="68"/>
      <c r="C390" s="68"/>
      <c r="D390" s="68"/>
      <c r="E390" s="68"/>
      <c r="F390" s="9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</row>
    <row r="391" spans="1:25" hidden="1" x14ac:dyDescent="0.2">
      <c r="A391" s="68"/>
      <c r="B391" s="68"/>
      <c r="C391" s="68"/>
      <c r="D391" s="68"/>
      <c r="E391" s="68"/>
      <c r="F391" s="9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</row>
    <row r="392" spans="1:25" ht="100.9" hidden="1" customHeight="1" x14ac:dyDescent="0.2">
      <c r="A392" s="68"/>
      <c r="B392" s="68"/>
      <c r="C392" s="68"/>
      <c r="D392" s="68"/>
      <c r="E392" s="68"/>
      <c r="F392" s="9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</row>
    <row r="393" spans="1:25" hidden="1" x14ac:dyDescent="0.2">
      <c r="A393" s="68"/>
      <c r="B393" s="68"/>
      <c r="C393" s="68"/>
      <c r="D393" s="68"/>
      <c r="E393" s="68"/>
      <c r="F393" s="9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</row>
    <row r="394" spans="1:25" hidden="1" x14ac:dyDescent="0.2">
      <c r="A394" s="68"/>
      <c r="B394" s="68"/>
      <c r="C394" s="68"/>
      <c r="D394" s="68"/>
      <c r="E394" s="68"/>
      <c r="F394" s="9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</row>
    <row r="395" spans="1:25" hidden="1" x14ac:dyDescent="0.2">
      <c r="A395" s="68"/>
      <c r="B395" s="68"/>
      <c r="C395" s="68"/>
      <c r="D395" s="68"/>
      <c r="E395" s="68"/>
      <c r="F395" s="9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</row>
    <row r="396" spans="1:25" hidden="1" x14ac:dyDescent="0.2">
      <c r="A396" s="69"/>
      <c r="B396" s="16"/>
      <c r="C396" s="12"/>
      <c r="D396" s="12"/>
      <c r="E396" s="12"/>
      <c r="F396" s="9"/>
      <c r="G396" s="13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13"/>
    </row>
    <row r="397" spans="1:25" ht="26.45" hidden="1" customHeight="1" x14ac:dyDescent="0.2">
      <c r="A397" s="69"/>
      <c r="B397" s="16"/>
      <c r="C397" s="12"/>
      <c r="D397" s="12"/>
      <c r="E397" s="12"/>
      <c r="F397" s="9"/>
      <c r="G397" s="13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13"/>
    </row>
    <row r="398" spans="1:25" hidden="1" x14ac:dyDescent="0.2">
      <c r="A398" s="69"/>
      <c r="B398" s="16"/>
      <c r="C398" s="12"/>
      <c r="D398" s="12"/>
      <c r="E398" s="12"/>
      <c r="F398" s="9"/>
      <c r="G398" s="13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13"/>
    </row>
    <row r="399" spans="1:25" ht="25.15" hidden="1" customHeight="1" x14ac:dyDescent="0.2">
      <c r="A399" s="69"/>
      <c r="B399" s="16"/>
      <c r="C399" s="12"/>
      <c r="D399" s="12"/>
      <c r="E399" s="12"/>
      <c r="F399" s="9"/>
      <c r="G399" s="13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13"/>
    </row>
    <row r="400" spans="1:25" ht="58.15" customHeight="1" x14ac:dyDescent="0.2">
      <c r="A400" s="59" t="s">
        <v>546</v>
      </c>
      <c r="B400" s="16" t="s">
        <v>89</v>
      </c>
      <c r="C400" s="37" t="s">
        <v>28</v>
      </c>
      <c r="D400" s="37" t="s">
        <v>28</v>
      </c>
      <c r="E400" s="37" t="s">
        <v>229</v>
      </c>
      <c r="F400" s="37"/>
      <c r="G400" s="44">
        <f>G401</f>
        <v>27380</v>
      </c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44">
        <f>Y401</f>
        <v>27384</v>
      </c>
    </row>
    <row r="401" spans="1:25" ht="63.75" x14ac:dyDescent="0.2">
      <c r="A401" s="38" t="s">
        <v>410</v>
      </c>
      <c r="B401" s="16" t="s">
        <v>89</v>
      </c>
      <c r="C401" s="37" t="s">
        <v>28</v>
      </c>
      <c r="D401" s="37" t="s">
        <v>28</v>
      </c>
      <c r="E401" s="37" t="s">
        <v>261</v>
      </c>
      <c r="F401" s="37"/>
      <c r="G401" s="44">
        <f>G402</f>
        <v>27380</v>
      </c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44">
        <f>Y402</f>
        <v>27384</v>
      </c>
    </row>
    <row r="402" spans="1:25" ht="69.599999999999994" customHeight="1" x14ac:dyDescent="0.2">
      <c r="A402" s="38" t="s">
        <v>342</v>
      </c>
      <c r="B402" s="16" t="s">
        <v>89</v>
      </c>
      <c r="C402" s="37" t="s">
        <v>28</v>
      </c>
      <c r="D402" s="37" t="s">
        <v>28</v>
      </c>
      <c r="E402" s="37" t="s">
        <v>262</v>
      </c>
      <c r="F402" s="37"/>
      <c r="G402" s="44">
        <f t="shared" ref="G402:Y402" si="51">G403+G405+G407</f>
        <v>27380</v>
      </c>
      <c r="H402" s="44">
        <f t="shared" si="51"/>
        <v>0</v>
      </c>
      <c r="I402" s="44">
        <f t="shared" si="51"/>
        <v>0</v>
      </c>
      <c r="J402" s="44">
        <f t="shared" si="51"/>
        <v>0</v>
      </c>
      <c r="K402" s="44">
        <f t="shared" si="51"/>
        <v>0</v>
      </c>
      <c r="L402" s="44">
        <f t="shared" si="51"/>
        <v>0</v>
      </c>
      <c r="M402" s="44">
        <f t="shared" si="51"/>
        <v>0</v>
      </c>
      <c r="N402" s="44">
        <f t="shared" si="51"/>
        <v>0</v>
      </c>
      <c r="O402" s="44">
        <f t="shared" si="51"/>
        <v>0</v>
      </c>
      <c r="P402" s="44">
        <f t="shared" si="51"/>
        <v>0</v>
      </c>
      <c r="Q402" s="44">
        <f t="shared" si="51"/>
        <v>0</v>
      </c>
      <c r="R402" s="44">
        <f t="shared" si="51"/>
        <v>0</v>
      </c>
      <c r="S402" s="44">
        <f t="shared" si="51"/>
        <v>0</v>
      </c>
      <c r="T402" s="44">
        <f t="shared" si="51"/>
        <v>0</v>
      </c>
      <c r="U402" s="44">
        <f t="shared" si="51"/>
        <v>0</v>
      </c>
      <c r="V402" s="44">
        <f t="shared" si="51"/>
        <v>0</v>
      </c>
      <c r="W402" s="44">
        <f t="shared" si="51"/>
        <v>0</v>
      </c>
      <c r="X402" s="44">
        <f t="shared" si="51"/>
        <v>0</v>
      </c>
      <c r="Y402" s="44">
        <f t="shared" si="51"/>
        <v>27384</v>
      </c>
    </row>
    <row r="403" spans="1:25" ht="89.25" x14ac:dyDescent="0.2">
      <c r="A403" s="19" t="s">
        <v>88</v>
      </c>
      <c r="B403" s="16" t="s">
        <v>89</v>
      </c>
      <c r="C403" s="37" t="s">
        <v>28</v>
      </c>
      <c r="D403" s="37" t="s">
        <v>28</v>
      </c>
      <c r="E403" s="37" t="s">
        <v>262</v>
      </c>
      <c r="F403" s="37">
        <v>100</v>
      </c>
      <c r="G403" s="44">
        <f>G404</f>
        <v>25207</v>
      </c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44">
        <f>Y404</f>
        <v>25211</v>
      </c>
    </row>
    <row r="404" spans="1:25" ht="25.5" x14ac:dyDescent="0.2">
      <c r="A404" s="19" t="s">
        <v>231</v>
      </c>
      <c r="B404" s="16" t="s">
        <v>89</v>
      </c>
      <c r="C404" s="37" t="s">
        <v>28</v>
      </c>
      <c r="D404" s="37" t="s">
        <v>28</v>
      </c>
      <c r="E404" s="37" t="s">
        <v>262</v>
      </c>
      <c r="F404" s="37">
        <v>110</v>
      </c>
      <c r="G404" s="44">
        <v>25207</v>
      </c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44">
        <v>25211</v>
      </c>
    </row>
    <row r="405" spans="1:25" ht="38.25" x14ac:dyDescent="0.2">
      <c r="A405" s="18" t="s">
        <v>312</v>
      </c>
      <c r="B405" s="16" t="s">
        <v>89</v>
      </c>
      <c r="C405" s="37" t="s">
        <v>28</v>
      </c>
      <c r="D405" s="37" t="s">
        <v>28</v>
      </c>
      <c r="E405" s="37" t="s">
        <v>262</v>
      </c>
      <c r="F405" s="37">
        <v>200</v>
      </c>
      <c r="G405" s="13">
        <f>G406</f>
        <v>2158</v>
      </c>
      <c r="H405" s="13">
        <f t="shared" ref="H405:Y405" si="52">H406</f>
        <v>0</v>
      </c>
      <c r="I405" s="13">
        <f t="shared" si="52"/>
        <v>0</v>
      </c>
      <c r="J405" s="13">
        <f t="shared" si="52"/>
        <v>0</v>
      </c>
      <c r="K405" s="13">
        <f t="shared" si="52"/>
        <v>0</v>
      </c>
      <c r="L405" s="13">
        <f t="shared" si="52"/>
        <v>0</v>
      </c>
      <c r="M405" s="13">
        <f t="shared" si="52"/>
        <v>0</v>
      </c>
      <c r="N405" s="13">
        <f t="shared" si="52"/>
        <v>0</v>
      </c>
      <c r="O405" s="13">
        <f t="shared" si="52"/>
        <v>0</v>
      </c>
      <c r="P405" s="13">
        <f t="shared" si="52"/>
        <v>0</v>
      </c>
      <c r="Q405" s="13">
        <f t="shared" si="52"/>
        <v>0</v>
      </c>
      <c r="R405" s="13">
        <f t="shared" si="52"/>
        <v>0</v>
      </c>
      <c r="S405" s="13">
        <f t="shared" si="52"/>
        <v>0</v>
      </c>
      <c r="T405" s="13">
        <f t="shared" si="52"/>
        <v>0</v>
      </c>
      <c r="U405" s="13">
        <f t="shared" si="52"/>
        <v>0</v>
      </c>
      <c r="V405" s="13">
        <f t="shared" si="52"/>
        <v>0</v>
      </c>
      <c r="W405" s="13">
        <f t="shared" si="52"/>
        <v>0</v>
      </c>
      <c r="X405" s="13">
        <f t="shared" si="52"/>
        <v>0</v>
      </c>
      <c r="Y405" s="13">
        <f t="shared" si="52"/>
        <v>2158</v>
      </c>
    </row>
    <row r="406" spans="1:25" ht="38.25" x14ac:dyDescent="0.2">
      <c r="A406" s="18" t="s">
        <v>313</v>
      </c>
      <c r="B406" s="16" t="s">
        <v>89</v>
      </c>
      <c r="C406" s="37" t="s">
        <v>28</v>
      </c>
      <c r="D406" s="37" t="s">
        <v>28</v>
      </c>
      <c r="E406" s="37" t="s">
        <v>262</v>
      </c>
      <c r="F406" s="37">
        <v>240</v>
      </c>
      <c r="G406" s="13">
        <v>2158</v>
      </c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13">
        <v>2158</v>
      </c>
    </row>
    <row r="407" spans="1:25" x14ac:dyDescent="0.2">
      <c r="A407" s="19" t="s">
        <v>66</v>
      </c>
      <c r="B407" s="16" t="s">
        <v>89</v>
      </c>
      <c r="C407" s="37" t="s">
        <v>28</v>
      </c>
      <c r="D407" s="37" t="s">
        <v>28</v>
      </c>
      <c r="E407" s="37" t="s">
        <v>262</v>
      </c>
      <c r="F407" s="37">
        <v>800</v>
      </c>
      <c r="G407" s="13">
        <f>G408</f>
        <v>15</v>
      </c>
      <c r="H407" s="13">
        <f t="shared" ref="H407:Y407" si="53">H408</f>
        <v>0</v>
      </c>
      <c r="I407" s="13">
        <f t="shared" si="53"/>
        <v>0</v>
      </c>
      <c r="J407" s="13">
        <f t="shared" si="53"/>
        <v>0</v>
      </c>
      <c r="K407" s="13">
        <f t="shared" si="53"/>
        <v>0</v>
      </c>
      <c r="L407" s="13">
        <f t="shared" si="53"/>
        <v>0</v>
      </c>
      <c r="M407" s="13">
        <f t="shared" si="53"/>
        <v>0</v>
      </c>
      <c r="N407" s="13">
        <f t="shared" si="53"/>
        <v>0</v>
      </c>
      <c r="O407" s="13">
        <f t="shared" si="53"/>
        <v>0</v>
      </c>
      <c r="P407" s="13">
        <f t="shared" si="53"/>
        <v>0</v>
      </c>
      <c r="Q407" s="13">
        <f t="shared" si="53"/>
        <v>0</v>
      </c>
      <c r="R407" s="13">
        <f t="shared" si="53"/>
        <v>0</v>
      </c>
      <c r="S407" s="13">
        <f t="shared" si="53"/>
        <v>0</v>
      </c>
      <c r="T407" s="13">
        <f t="shared" si="53"/>
        <v>0</v>
      </c>
      <c r="U407" s="13">
        <f t="shared" si="53"/>
        <v>0</v>
      </c>
      <c r="V407" s="13">
        <f t="shared" si="53"/>
        <v>0</v>
      </c>
      <c r="W407" s="13">
        <f t="shared" si="53"/>
        <v>0</v>
      </c>
      <c r="X407" s="13">
        <f t="shared" si="53"/>
        <v>0</v>
      </c>
      <c r="Y407" s="13">
        <f t="shared" si="53"/>
        <v>15</v>
      </c>
    </row>
    <row r="408" spans="1:25" ht="28.15" customHeight="1" x14ac:dyDescent="0.2">
      <c r="A408" s="19" t="s">
        <v>326</v>
      </c>
      <c r="B408" s="16" t="s">
        <v>89</v>
      </c>
      <c r="C408" s="37" t="s">
        <v>28</v>
      </c>
      <c r="D408" s="37" t="s">
        <v>28</v>
      </c>
      <c r="E408" s="37" t="s">
        <v>262</v>
      </c>
      <c r="F408" s="37">
        <v>850</v>
      </c>
      <c r="G408" s="13">
        <v>15</v>
      </c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13">
        <v>15</v>
      </c>
    </row>
    <row r="409" spans="1:25" ht="42.6" customHeight="1" x14ac:dyDescent="0.2">
      <c r="A409" s="15" t="s">
        <v>207</v>
      </c>
      <c r="B409" s="16" t="s">
        <v>89</v>
      </c>
      <c r="C409" s="12" t="s">
        <v>28</v>
      </c>
      <c r="D409" s="12" t="s">
        <v>28</v>
      </c>
      <c r="E409" s="9" t="s">
        <v>274</v>
      </c>
      <c r="F409" s="9"/>
      <c r="G409" s="13">
        <f>G410</f>
        <v>7429</v>
      </c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13">
        <f>Y410</f>
        <v>7438</v>
      </c>
    </row>
    <row r="410" spans="1:25" ht="28.15" customHeight="1" x14ac:dyDescent="0.2">
      <c r="A410" s="21" t="s">
        <v>64</v>
      </c>
      <c r="B410" s="16" t="s">
        <v>89</v>
      </c>
      <c r="C410" s="12" t="s">
        <v>28</v>
      </c>
      <c r="D410" s="12" t="s">
        <v>28</v>
      </c>
      <c r="E410" s="16" t="s">
        <v>105</v>
      </c>
      <c r="F410" s="9"/>
      <c r="G410" s="13">
        <f>G411+G413</f>
        <v>7429</v>
      </c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13">
        <f>Y411+Y413</f>
        <v>7438</v>
      </c>
    </row>
    <row r="411" spans="1:25" ht="97.9" customHeight="1" x14ac:dyDescent="0.2">
      <c r="A411" s="18" t="s">
        <v>88</v>
      </c>
      <c r="B411" s="16" t="s">
        <v>89</v>
      </c>
      <c r="C411" s="12" t="s">
        <v>28</v>
      </c>
      <c r="D411" s="12" t="s">
        <v>28</v>
      </c>
      <c r="E411" s="16" t="s">
        <v>105</v>
      </c>
      <c r="F411" s="9">
        <v>100</v>
      </c>
      <c r="G411" s="13">
        <f t="shared" ref="G411:Y411" si="54">G412</f>
        <v>7323</v>
      </c>
      <c r="H411" s="13">
        <f t="shared" si="54"/>
        <v>7001</v>
      </c>
      <c r="I411" s="13">
        <f t="shared" si="54"/>
        <v>7001</v>
      </c>
      <c r="J411" s="13">
        <f t="shared" si="54"/>
        <v>7001</v>
      </c>
      <c r="K411" s="13">
        <f t="shared" si="54"/>
        <v>7001</v>
      </c>
      <c r="L411" s="13">
        <f t="shared" si="54"/>
        <v>7001</v>
      </c>
      <c r="M411" s="13">
        <f t="shared" si="54"/>
        <v>7001</v>
      </c>
      <c r="N411" s="13">
        <f t="shared" si="54"/>
        <v>7001</v>
      </c>
      <c r="O411" s="13">
        <f t="shared" si="54"/>
        <v>7001</v>
      </c>
      <c r="P411" s="13">
        <f t="shared" si="54"/>
        <v>7001</v>
      </c>
      <c r="Q411" s="13">
        <f t="shared" si="54"/>
        <v>7001</v>
      </c>
      <c r="R411" s="13">
        <f t="shared" si="54"/>
        <v>7001</v>
      </c>
      <c r="S411" s="13">
        <f t="shared" si="54"/>
        <v>7001</v>
      </c>
      <c r="T411" s="13">
        <f t="shared" si="54"/>
        <v>7001</v>
      </c>
      <c r="U411" s="13">
        <f t="shared" si="54"/>
        <v>7001</v>
      </c>
      <c r="V411" s="13">
        <f t="shared" si="54"/>
        <v>7001</v>
      </c>
      <c r="W411" s="13">
        <f t="shared" si="54"/>
        <v>7001</v>
      </c>
      <c r="X411" s="13">
        <f t="shared" si="54"/>
        <v>7001</v>
      </c>
      <c r="Y411" s="13">
        <f t="shared" si="54"/>
        <v>7332</v>
      </c>
    </row>
    <row r="412" spans="1:25" ht="42.6" customHeight="1" x14ac:dyDescent="0.2">
      <c r="A412" s="19" t="s">
        <v>194</v>
      </c>
      <c r="B412" s="16" t="s">
        <v>89</v>
      </c>
      <c r="C412" s="12" t="s">
        <v>28</v>
      </c>
      <c r="D412" s="12" t="s">
        <v>28</v>
      </c>
      <c r="E412" s="16" t="s">
        <v>105</v>
      </c>
      <c r="F412" s="9">
        <v>120</v>
      </c>
      <c r="G412" s="13">
        <f>7018+305</f>
        <v>7323</v>
      </c>
      <c r="H412" s="13">
        <f t="shared" ref="H412:X412" si="55">7131-150+20</f>
        <v>7001</v>
      </c>
      <c r="I412" s="13">
        <f t="shared" si="55"/>
        <v>7001</v>
      </c>
      <c r="J412" s="13">
        <f t="shared" si="55"/>
        <v>7001</v>
      </c>
      <c r="K412" s="13">
        <f t="shared" si="55"/>
        <v>7001</v>
      </c>
      <c r="L412" s="13">
        <f t="shared" si="55"/>
        <v>7001</v>
      </c>
      <c r="M412" s="13">
        <f t="shared" si="55"/>
        <v>7001</v>
      </c>
      <c r="N412" s="13">
        <f t="shared" si="55"/>
        <v>7001</v>
      </c>
      <c r="O412" s="13">
        <f t="shared" si="55"/>
        <v>7001</v>
      </c>
      <c r="P412" s="13">
        <f t="shared" si="55"/>
        <v>7001</v>
      </c>
      <c r="Q412" s="13">
        <f t="shared" si="55"/>
        <v>7001</v>
      </c>
      <c r="R412" s="13">
        <f t="shared" si="55"/>
        <v>7001</v>
      </c>
      <c r="S412" s="13">
        <f t="shared" si="55"/>
        <v>7001</v>
      </c>
      <c r="T412" s="13">
        <f t="shared" si="55"/>
        <v>7001</v>
      </c>
      <c r="U412" s="13">
        <f t="shared" si="55"/>
        <v>7001</v>
      </c>
      <c r="V412" s="13">
        <f t="shared" si="55"/>
        <v>7001</v>
      </c>
      <c r="W412" s="13">
        <f t="shared" si="55"/>
        <v>7001</v>
      </c>
      <c r="X412" s="13">
        <f t="shared" si="55"/>
        <v>7001</v>
      </c>
      <c r="Y412" s="13">
        <f>7018+314</f>
        <v>7332</v>
      </c>
    </row>
    <row r="413" spans="1:25" ht="40.15" customHeight="1" x14ac:dyDescent="0.2">
      <c r="A413" s="18" t="s">
        <v>312</v>
      </c>
      <c r="B413" s="16" t="s">
        <v>89</v>
      </c>
      <c r="C413" s="12" t="s">
        <v>28</v>
      </c>
      <c r="D413" s="12" t="s">
        <v>28</v>
      </c>
      <c r="E413" s="16" t="s">
        <v>105</v>
      </c>
      <c r="F413" s="9">
        <v>200</v>
      </c>
      <c r="G413" s="13">
        <f t="shared" ref="G413:Y413" si="56">G414</f>
        <v>106</v>
      </c>
      <c r="H413" s="13">
        <f t="shared" si="56"/>
        <v>123</v>
      </c>
      <c r="I413" s="13">
        <f t="shared" si="56"/>
        <v>123</v>
      </c>
      <c r="J413" s="13">
        <f t="shared" si="56"/>
        <v>123</v>
      </c>
      <c r="K413" s="13">
        <f t="shared" si="56"/>
        <v>123</v>
      </c>
      <c r="L413" s="13">
        <f t="shared" si="56"/>
        <v>123</v>
      </c>
      <c r="M413" s="13">
        <f t="shared" si="56"/>
        <v>123</v>
      </c>
      <c r="N413" s="13">
        <f t="shared" si="56"/>
        <v>123</v>
      </c>
      <c r="O413" s="13">
        <f t="shared" si="56"/>
        <v>123</v>
      </c>
      <c r="P413" s="13">
        <f t="shared" si="56"/>
        <v>123</v>
      </c>
      <c r="Q413" s="13">
        <f t="shared" si="56"/>
        <v>123</v>
      </c>
      <c r="R413" s="13">
        <f t="shared" si="56"/>
        <v>123</v>
      </c>
      <c r="S413" s="13">
        <f t="shared" si="56"/>
        <v>123</v>
      </c>
      <c r="T413" s="13">
        <f t="shared" si="56"/>
        <v>123</v>
      </c>
      <c r="U413" s="13">
        <f t="shared" si="56"/>
        <v>123</v>
      </c>
      <c r="V413" s="13">
        <f t="shared" si="56"/>
        <v>123</v>
      </c>
      <c r="W413" s="13">
        <f t="shared" si="56"/>
        <v>123</v>
      </c>
      <c r="X413" s="13">
        <f t="shared" si="56"/>
        <v>123</v>
      </c>
      <c r="Y413" s="13">
        <f t="shared" si="56"/>
        <v>106</v>
      </c>
    </row>
    <row r="414" spans="1:25" ht="48" customHeight="1" x14ac:dyDescent="0.2">
      <c r="A414" s="18" t="s">
        <v>313</v>
      </c>
      <c r="B414" s="16" t="s">
        <v>89</v>
      </c>
      <c r="C414" s="12" t="s">
        <v>28</v>
      </c>
      <c r="D414" s="12" t="s">
        <v>28</v>
      </c>
      <c r="E414" s="16" t="s">
        <v>105</v>
      </c>
      <c r="F414" s="9">
        <v>240</v>
      </c>
      <c r="G414" s="13">
        <v>106</v>
      </c>
      <c r="H414" s="13">
        <v>123</v>
      </c>
      <c r="I414" s="13">
        <v>123</v>
      </c>
      <c r="J414" s="13">
        <v>123</v>
      </c>
      <c r="K414" s="13">
        <v>123</v>
      </c>
      <c r="L414" s="13">
        <v>123</v>
      </c>
      <c r="M414" s="13">
        <v>123</v>
      </c>
      <c r="N414" s="13">
        <v>123</v>
      </c>
      <c r="O414" s="13">
        <v>123</v>
      </c>
      <c r="P414" s="13">
        <v>123</v>
      </c>
      <c r="Q414" s="13">
        <v>123</v>
      </c>
      <c r="R414" s="13">
        <v>123</v>
      </c>
      <c r="S414" s="13">
        <v>123</v>
      </c>
      <c r="T414" s="13">
        <v>123</v>
      </c>
      <c r="U414" s="13">
        <v>123</v>
      </c>
      <c r="V414" s="13">
        <v>123</v>
      </c>
      <c r="W414" s="13">
        <v>123</v>
      </c>
      <c r="X414" s="13">
        <v>123</v>
      </c>
      <c r="Y414" s="13">
        <v>106</v>
      </c>
    </row>
    <row r="415" spans="1:25" ht="13.5" customHeight="1" x14ac:dyDescent="0.2">
      <c r="A415" s="54" t="s">
        <v>52</v>
      </c>
      <c r="B415" s="16" t="s">
        <v>89</v>
      </c>
      <c r="C415" s="12" t="s">
        <v>16</v>
      </c>
      <c r="D415" s="12" t="s">
        <v>17</v>
      </c>
      <c r="E415" s="16"/>
      <c r="F415" s="9"/>
      <c r="G415" s="13">
        <f t="shared" ref="G415:G420" si="57">G416</f>
        <v>773426</v>
      </c>
      <c r="H415" s="13">
        <f t="shared" ref="H415:Y420" si="58">H416</f>
        <v>0</v>
      </c>
      <c r="I415" s="13">
        <f t="shared" si="58"/>
        <v>0</v>
      </c>
      <c r="J415" s="13">
        <f t="shared" si="58"/>
        <v>0</v>
      </c>
      <c r="K415" s="13">
        <f t="shared" si="58"/>
        <v>0</v>
      </c>
      <c r="L415" s="13">
        <f t="shared" si="58"/>
        <v>0</v>
      </c>
      <c r="M415" s="13">
        <f t="shared" si="58"/>
        <v>0</v>
      </c>
      <c r="N415" s="13">
        <f t="shared" si="58"/>
        <v>0</v>
      </c>
      <c r="O415" s="13">
        <f t="shared" si="58"/>
        <v>0</v>
      </c>
      <c r="P415" s="13">
        <f t="shared" si="58"/>
        <v>0</v>
      </c>
      <c r="Q415" s="13">
        <f t="shared" si="58"/>
        <v>0</v>
      </c>
      <c r="R415" s="13">
        <f t="shared" si="58"/>
        <v>0</v>
      </c>
      <c r="S415" s="13">
        <f t="shared" si="58"/>
        <v>0</v>
      </c>
      <c r="T415" s="13">
        <f t="shared" si="58"/>
        <v>0</v>
      </c>
      <c r="U415" s="13">
        <f t="shared" si="58"/>
        <v>0</v>
      </c>
      <c r="V415" s="13">
        <f t="shared" si="58"/>
        <v>0</v>
      </c>
      <c r="W415" s="13">
        <f t="shared" si="58"/>
        <v>0</v>
      </c>
      <c r="X415" s="13">
        <f t="shared" si="58"/>
        <v>0</v>
      </c>
      <c r="Y415" s="13">
        <f t="shared" si="58"/>
        <v>0</v>
      </c>
    </row>
    <row r="416" spans="1:25" ht="14.25" customHeight="1" x14ac:dyDescent="0.2">
      <c r="A416" s="54" t="s">
        <v>18</v>
      </c>
      <c r="B416" s="16" t="s">
        <v>89</v>
      </c>
      <c r="C416" s="12" t="s">
        <v>16</v>
      </c>
      <c r="D416" s="12" t="s">
        <v>3</v>
      </c>
      <c r="E416" s="16"/>
      <c r="F416" s="9"/>
      <c r="G416" s="13">
        <f t="shared" si="57"/>
        <v>773426</v>
      </c>
      <c r="H416" s="13">
        <f t="shared" si="58"/>
        <v>0</v>
      </c>
      <c r="I416" s="13">
        <f t="shared" si="58"/>
        <v>0</v>
      </c>
      <c r="J416" s="13">
        <f t="shared" si="58"/>
        <v>0</v>
      </c>
      <c r="K416" s="13">
        <f t="shared" si="58"/>
        <v>0</v>
      </c>
      <c r="L416" s="13">
        <f t="shared" si="58"/>
        <v>0</v>
      </c>
      <c r="M416" s="13">
        <f t="shared" si="58"/>
        <v>0</v>
      </c>
      <c r="N416" s="13">
        <f t="shared" si="58"/>
        <v>0</v>
      </c>
      <c r="O416" s="13">
        <f t="shared" si="58"/>
        <v>0</v>
      </c>
      <c r="P416" s="13">
        <f t="shared" si="58"/>
        <v>0</v>
      </c>
      <c r="Q416" s="13">
        <f t="shared" si="58"/>
        <v>0</v>
      </c>
      <c r="R416" s="13">
        <f t="shared" si="58"/>
        <v>0</v>
      </c>
      <c r="S416" s="13">
        <f t="shared" si="58"/>
        <v>0</v>
      </c>
      <c r="T416" s="13">
        <f t="shared" si="58"/>
        <v>0</v>
      </c>
      <c r="U416" s="13">
        <f t="shared" si="58"/>
        <v>0</v>
      </c>
      <c r="V416" s="13">
        <f t="shared" si="58"/>
        <v>0</v>
      </c>
      <c r="W416" s="13">
        <f t="shared" si="58"/>
        <v>0</v>
      </c>
      <c r="X416" s="13">
        <f t="shared" si="58"/>
        <v>0</v>
      </c>
      <c r="Y416" s="13">
        <f t="shared" si="58"/>
        <v>0</v>
      </c>
    </row>
    <row r="417" spans="1:25" ht="25.5" x14ac:dyDescent="0.2">
      <c r="A417" s="17" t="s">
        <v>551</v>
      </c>
      <c r="B417" s="16" t="s">
        <v>89</v>
      </c>
      <c r="C417" s="12" t="s">
        <v>16</v>
      </c>
      <c r="D417" s="12" t="s">
        <v>3</v>
      </c>
      <c r="E417" s="16" t="s">
        <v>188</v>
      </c>
      <c r="F417" s="9"/>
      <c r="G417" s="13">
        <f t="shared" si="57"/>
        <v>773426</v>
      </c>
      <c r="H417" s="13">
        <f t="shared" si="58"/>
        <v>0</v>
      </c>
      <c r="I417" s="13">
        <f t="shared" si="58"/>
        <v>0</v>
      </c>
      <c r="J417" s="13">
        <f t="shared" si="58"/>
        <v>0</v>
      </c>
      <c r="K417" s="13">
        <f t="shared" si="58"/>
        <v>0</v>
      </c>
      <c r="L417" s="13">
        <f t="shared" si="58"/>
        <v>0</v>
      </c>
      <c r="M417" s="13">
        <f t="shared" si="58"/>
        <v>0</v>
      </c>
      <c r="N417" s="13">
        <f t="shared" si="58"/>
        <v>0</v>
      </c>
      <c r="O417" s="13">
        <f t="shared" si="58"/>
        <v>0</v>
      </c>
      <c r="P417" s="13">
        <f t="shared" si="58"/>
        <v>0</v>
      </c>
      <c r="Q417" s="13">
        <f t="shared" si="58"/>
        <v>0</v>
      </c>
      <c r="R417" s="13">
        <f t="shared" si="58"/>
        <v>0</v>
      </c>
      <c r="S417" s="13">
        <f t="shared" si="58"/>
        <v>0</v>
      </c>
      <c r="T417" s="13">
        <f t="shared" si="58"/>
        <v>0</v>
      </c>
      <c r="U417" s="13">
        <f t="shared" si="58"/>
        <v>0</v>
      </c>
      <c r="V417" s="13">
        <f t="shared" si="58"/>
        <v>0</v>
      </c>
      <c r="W417" s="13">
        <f t="shared" si="58"/>
        <v>0</v>
      </c>
      <c r="X417" s="13">
        <f t="shared" si="58"/>
        <v>0</v>
      </c>
      <c r="Y417" s="13">
        <f t="shared" si="58"/>
        <v>0</v>
      </c>
    </row>
    <row r="418" spans="1:25" ht="66.75" customHeight="1" x14ac:dyDescent="0.2">
      <c r="A418" s="38" t="s">
        <v>534</v>
      </c>
      <c r="B418" s="16" t="s">
        <v>89</v>
      </c>
      <c r="C418" s="12" t="s">
        <v>16</v>
      </c>
      <c r="D418" s="12" t="s">
        <v>3</v>
      </c>
      <c r="E418" s="70" t="s">
        <v>538</v>
      </c>
      <c r="F418" s="9"/>
      <c r="G418" s="13">
        <f t="shared" si="57"/>
        <v>773426</v>
      </c>
      <c r="H418" s="13">
        <f t="shared" si="58"/>
        <v>0</v>
      </c>
      <c r="I418" s="13">
        <f t="shared" si="58"/>
        <v>0</v>
      </c>
      <c r="J418" s="13">
        <f t="shared" si="58"/>
        <v>0</v>
      </c>
      <c r="K418" s="13">
        <f t="shared" si="58"/>
        <v>0</v>
      </c>
      <c r="L418" s="13">
        <f t="shared" si="58"/>
        <v>0</v>
      </c>
      <c r="M418" s="13">
        <f t="shared" si="58"/>
        <v>0</v>
      </c>
      <c r="N418" s="13">
        <f t="shared" si="58"/>
        <v>0</v>
      </c>
      <c r="O418" s="13">
        <f t="shared" si="58"/>
        <v>0</v>
      </c>
      <c r="P418" s="13">
        <f t="shared" si="58"/>
        <v>0</v>
      </c>
      <c r="Q418" s="13">
        <f t="shared" si="58"/>
        <v>0</v>
      </c>
      <c r="R418" s="13">
        <f t="shared" si="58"/>
        <v>0</v>
      </c>
      <c r="S418" s="13">
        <f t="shared" si="58"/>
        <v>0</v>
      </c>
      <c r="T418" s="13">
        <f t="shared" si="58"/>
        <v>0</v>
      </c>
      <c r="U418" s="13">
        <f t="shared" si="58"/>
        <v>0</v>
      </c>
      <c r="V418" s="13">
        <f t="shared" si="58"/>
        <v>0</v>
      </c>
      <c r="W418" s="13">
        <f t="shared" si="58"/>
        <v>0</v>
      </c>
      <c r="X418" s="13">
        <f t="shared" si="58"/>
        <v>0</v>
      </c>
      <c r="Y418" s="13">
        <f t="shared" si="58"/>
        <v>0</v>
      </c>
    </row>
    <row r="419" spans="1:25" ht="26.25" customHeight="1" x14ac:dyDescent="0.2">
      <c r="A419" s="38" t="s">
        <v>535</v>
      </c>
      <c r="B419" s="16" t="s">
        <v>89</v>
      </c>
      <c r="C419" s="12" t="s">
        <v>16</v>
      </c>
      <c r="D419" s="12" t="s">
        <v>3</v>
      </c>
      <c r="E419" s="70" t="s">
        <v>539</v>
      </c>
      <c r="F419" s="9"/>
      <c r="G419" s="13">
        <f t="shared" si="57"/>
        <v>773426</v>
      </c>
      <c r="H419" s="13">
        <f t="shared" si="58"/>
        <v>0</v>
      </c>
      <c r="I419" s="13">
        <f t="shared" si="58"/>
        <v>0</v>
      </c>
      <c r="J419" s="13">
        <f t="shared" si="58"/>
        <v>0</v>
      </c>
      <c r="K419" s="13">
        <f t="shared" si="58"/>
        <v>0</v>
      </c>
      <c r="L419" s="13">
        <f t="shared" si="58"/>
        <v>0</v>
      </c>
      <c r="M419" s="13">
        <f t="shared" si="58"/>
        <v>0</v>
      </c>
      <c r="N419" s="13">
        <f t="shared" si="58"/>
        <v>0</v>
      </c>
      <c r="O419" s="13">
        <f t="shared" si="58"/>
        <v>0</v>
      </c>
      <c r="P419" s="13">
        <f t="shared" si="58"/>
        <v>0</v>
      </c>
      <c r="Q419" s="13">
        <f t="shared" si="58"/>
        <v>0</v>
      </c>
      <c r="R419" s="13">
        <f t="shared" si="58"/>
        <v>0</v>
      </c>
      <c r="S419" s="13">
        <f t="shared" si="58"/>
        <v>0</v>
      </c>
      <c r="T419" s="13">
        <f t="shared" si="58"/>
        <v>0</v>
      </c>
      <c r="U419" s="13">
        <f t="shared" si="58"/>
        <v>0</v>
      </c>
      <c r="V419" s="13">
        <f t="shared" si="58"/>
        <v>0</v>
      </c>
      <c r="W419" s="13">
        <f t="shared" si="58"/>
        <v>0</v>
      </c>
      <c r="X419" s="13">
        <f t="shared" si="58"/>
        <v>0</v>
      </c>
      <c r="Y419" s="13">
        <f t="shared" si="58"/>
        <v>0</v>
      </c>
    </row>
    <row r="420" spans="1:25" ht="40.5" customHeight="1" x14ac:dyDescent="0.2">
      <c r="A420" s="19" t="s">
        <v>536</v>
      </c>
      <c r="B420" s="16" t="s">
        <v>89</v>
      </c>
      <c r="C420" s="12" t="s">
        <v>16</v>
      </c>
      <c r="D420" s="12" t="s">
        <v>3</v>
      </c>
      <c r="E420" s="70" t="s">
        <v>539</v>
      </c>
      <c r="F420" s="9">
        <v>400</v>
      </c>
      <c r="G420" s="13">
        <f t="shared" si="57"/>
        <v>773426</v>
      </c>
      <c r="H420" s="13">
        <f t="shared" si="58"/>
        <v>0</v>
      </c>
      <c r="I420" s="13">
        <f t="shared" si="58"/>
        <v>0</v>
      </c>
      <c r="J420" s="13">
        <f t="shared" si="58"/>
        <v>0</v>
      </c>
      <c r="K420" s="13">
        <f t="shared" si="58"/>
        <v>0</v>
      </c>
      <c r="L420" s="13">
        <f t="shared" si="58"/>
        <v>0</v>
      </c>
      <c r="M420" s="13">
        <f t="shared" si="58"/>
        <v>0</v>
      </c>
      <c r="N420" s="13">
        <f t="shared" si="58"/>
        <v>0</v>
      </c>
      <c r="O420" s="13">
        <f t="shared" si="58"/>
        <v>0</v>
      </c>
      <c r="P420" s="13">
        <f t="shared" si="58"/>
        <v>0</v>
      </c>
      <c r="Q420" s="13">
        <f t="shared" si="58"/>
        <v>0</v>
      </c>
      <c r="R420" s="13">
        <f t="shared" si="58"/>
        <v>0</v>
      </c>
      <c r="S420" s="13">
        <f t="shared" si="58"/>
        <v>0</v>
      </c>
      <c r="T420" s="13">
        <f t="shared" si="58"/>
        <v>0</v>
      </c>
      <c r="U420" s="13">
        <f t="shared" si="58"/>
        <v>0</v>
      </c>
      <c r="V420" s="13">
        <f t="shared" si="58"/>
        <v>0</v>
      </c>
      <c r="W420" s="13">
        <f t="shared" si="58"/>
        <v>0</v>
      </c>
      <c r="X420" s="13">
        <f t="shared" si="58"/>
        <v>0</v>
      </c>
      <c r="Y420" s="13">
        <f t="shared" si="58"/>
        <v>0</v>
      </c>
    </row>
    <row r="421" spans="1:25" ht="51" x14ac:dyDescent="0.2">
      <c r="A421" s="19" t="s">
        <v>575</v>
      </c>
      <c r="B421" s="16" t="s">
        <v>89</v>
      </c>
      <c r="C421" s="12" t="s">
        <v>16</v>
      </c>
      <c r="D421" s="12" t="s">
        <v>3</v>
      </c>
      <c r="E421" s="70" t="s">
        <v>539</v>
      </c>
      <c r="F421" s="9">
        <v>410</v>
      </c>
      <c r="G421" s="13">
        <f>418917+42+35+354432</f>
        <v>773426</v>
      </c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>
        <v>0</v>
      </c>
    </row>
    <row r="422" spans="1:25" x14ac:dyDescent="0.2">
      <c r="A422" s="58" t="s">
        <v>474</v>
      </c>
      <c r="B422" s="16" t="s">
        <v>89</v>
      </c>
      <c r="C422" s="37" t="s">
        <v>21</v>
      </c>
      <c r="D422" s="50" t="s">
        <v>17</v>
      </c>
      <c r="E422" s="16"/>
      <c r="F422" s="9"/>
      <c r="G422" s="13">
        <f t="shared" ref="G422:G427" si="59">G423</f>
        <v>43437</v>
      </c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13">
        <f t="shared" ref="Y422:Y427" si="60">Y423</f>
        <v>0</v>
      </c>
    </row>
    <row r="423" spans="1:25" x14ac:dyDescent="0.2">
      <c r="A423" s="11" t="s">
        <v>22</v>
      </c>
      <c r="B423" s="16" t="s">
        <v>89</v>
      </c>
      <c r="C423" s="37" t="s">
        <v>21</v>
      </c>
      <c r="D423" s="37" t="s">
        <v>0</v>
      </c>
      <c r="E423" s="16"/>
      <c r="F423" s="9"/>
      <c r="G423" s="13">
        <f t="shared" si="59"/>
        <v>43437</v>
      </c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13">
        <f t="shared" si="60"/>
        <v>0</v>
      </c>
    </row>
    <row r="424" spans="1:25" ht="25.5" x14ac:dyDescent="0.2">
      <c r="A424" s="56" t="s">
        <v>549</v>
      </c>
      <c r="B424" s="16" t="s">
        <v>89</v>
      </c>
      <c r="C424" s="37" t="s">
        <v>21</v>
      </c>
      <c r="D424" s="37" t="s">
        <v>0</v>
      </c>
      <c r="E424" s="71" t="s">
        <v>119</v>
      </c>
      <c r="F424" s="9"/>
      <c r="G424" s="13">
        <f t="shared" si="59"/>
        <v>43437</v>
      </c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13">
        <f t="shared" si="60"/>
        <v>0</v>
      </c>
    </row>
    <row r="425" spans="1:25" ht="30" customHeight="1" x14ac:dyDescent="0.2">
      <c r="A425" s="17" t="s">
        <v>441</v>
      </c>
      <c r="B425" s="16" t="s">
        <v>89</v>
      </c>
      <c r="C425" s="37" t="s">
        <v>21</v>
      </c>
      <c r="D425" s="37" t="s">
        <v>0</v>
      </c>
      <c r="E425" s="71" t="s">
        <v>443</v>
      </c>
      <c r="F425" s="9"/>
      <c r="G425" s="13">
        <f t="shared" si="59"/>
        <v>43437</v>
      </c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13">
        <f t="shared" si="60"/>
        <v>0</v>
      </c>
    </row>
    <row r="426" spans="1:25" ht="38.25" x14ac:dyDescent="0.2">
      <c r="A426" s="17" t="s">
        <v>442</v>
      </c>
      <c r="B426" s="16" t="s">
        <v>89</v>
      </c>
      <c r="C426" s="37" t="s">
        <v>21</v>
      </c>
      <c r="D426" s="37" t="s">
        <v>0</v>
      </c>
      <c r="E426" s="71" t="s">
        <v>444</v>
      </c>
      <c r="F426" s="9"/>
      <c r="G426" s="13">
        <f t="shared" si="59"/>
        <v>43437</v>
      </c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13">
        <f t="shared" si="60"/>
        <v>0</v>
      </c>
    </row>
    <row r="427" spans="1:25" ht="26.25" customHeight="1" x14ac:dyDescent="0.2">
      <c r="A427" s="18" t="s">
        <v>312</v>
      </c>
      <c r="B427" s="16" t="s">
        <v>89</v>
      </c>
      <c r="C427" s="37" t="s">
        <v>21</v>
      </c>
      <c r="D427" s="37" t="s">
        <v>0</v>
      </c>
      <c r="E427" s="71" t="s">
        <v>444</v>
      </c>
      <c r="F427" s="72">
        <v>200</v>
      </c>
      <c r="G427" s="13">
        <f t="shared" si="59"/>
        <v>43437</v>
      </c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13">
        <f t="shared" si="60"/>
        <v>0</v>
      </c>
    </row>
    <row r="428" spans="1:25" ht="28.5" customHeight="1" x14ac:dyDescent="0.2">
      <c r="A428" s="18" t="s">
        <v>106</v>
      </c>
      <c r="B428" s="16" t="s">
        <v>89</v>
      </c>
      <c r="C428" s="37" t="s">
        <v>21</v>
      </c>
      <c r="D428" s="37" t="s">
        <v>0</v>
      </c>
      <c r="E428" s="71" t="s">
        <v>444</v>
      </c>
      <c r="F428" s="72">
        <v>240</v>
      </c>
      <c r="G428" s="13">
        <v>43437</v>
      </c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13">
        <v>0</v>
      </c>
    </row>
    <row r="429" spans="1:25" ht="16.149999999999999" customHeight="1" x14ac:dyDescent="0.2">
      <c r="A429" s="32" t="s">
        <v>49</v>
      </c>
      <c r="B429" s="16" t="s">
        <v>89</v>
      </c>
      <c r="C429" s="12" t="s">
        <v>36</v>
      </c>
      <c r="D429" s="12" t="s">
        <v>17</v>
      </c>
      <c r="E429" s="68"/>
      <c r="F429" s="9"/>
      <c r="G429" s="10">
        <f>G430</f>
        <v>153651</v>
      </c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10">
        <f>Y430</f>
        <v>160513</v>
      </c>
    </row>
    <row r="430" spans="1:25" ht="18.600000000000001" customHeight="1" x14ac:dyDescent="0.2">
      <c r="A430" s="32" t="s">
        <v>38</v>
      </c>
      <c r="B430" s="16" t="s">
        <v>89</v>
      </c>
      <c r="C430" s="12" t="s">
        <v>36</v>
      </c>
      <c r="D430" s="12" t="s">
        <v>12</v>
      </c>
      <c r="E430" s="16"/>
      <c r="F430" s="12"/>
      <c r="G430" s="10">
        <f>G431+G444</f>
        <v>153651</v>
      </c>
      <c r="H430" s="10">
        <f t="shared" ref="H430:Y430" si="61">H431+H444</f>
        <v>0</v>
      </c>
      <c r="I430" s="10">
        <f t="shared" si="61"/>
        <v>0</v>
      </c>
      <c r="J430" s="10">
        <f t="shared" si="61"/>
        <v>0</v>
      </c>
      <c r="K430" s="10">
        <f t="shared" si="61"/>
        <v>0</v>
      </c>
      <c r="L430" s="10">
        <f t="shared" si="61"/>
        <v>0</v>
      </c>
      <c r="M430" s="10">
        <f t="shared" si="61"/>
        <v>0</v>
      </c>
      <c r="N430" s="10">
        <f t="shared" si="61"/>
        <v>0</v>
      </c>
      <c r="O430" s="10">
        <f t="shared" si="61"/>
        <v>0</v>
      </c>
      <c r="P430" s="10">
        <f t="shared" si="61"/>
        <v>0</v>
      </c>
      <c r="Q430" s="10">
        <f t="shared" si="61"/>
        <v>0</v>
      </c>
      <c r="R430" s="10">
        <f t="shared" si="61"/>
        <v>0</v>
      </c>
      <c r="S430" s="10">
        <f t="shared" si="61"/>
        <v>0</v>
      </c>
      <c r="T430" s="10">
        <f t="shared" si="61"/>
        <v>0</v>
      </c>
      <c r="U430" s="10">
        <f t="shared" si="61"/>
        <v>0</v>
      </c>
      <c r="V430" s="10">
        <f t="shared" si="61"/>
        <v>0</v>
      </c>
      <c r="W430" s="10">
        <f t="shared" si="61"/>
        <v>0</v>
      </c>
      <c r="X430" s="10">
        <f t="shared" si="61"/>
        <v>0</v>
      </c>
      <c r="Y430" s="10">
        <f t="shared" si="61"/>
        <v>160513</v>
      </c>
    </row>
    <row r="431" spans="1:25" ht="42" customHeight="1" x14ac:dyDescent="0.2">
      <c r="A431" s="56" t="s">
        <v>236</v>
      </c>
      <c r="B431" s="16" t="s">
        <v>89</v>
      </c>
      <c r="C431" s="37" t="s">
        <v>36</v>
      </c>
      <c r="D431" s="37" t="s">
        <v>12</v>
      </c>
      <c r="E431" s="37" t="s">
        <v>232</v>
      </c>
      <c r="F431" s="37"/>
      <c r="G431" s="44">
        <f>G432+G436+G440</f>
        <v>98728</v>
      </c>
      <c r="H431" s="44">
        <f t="shared" ref="H431:Y431" si="62">H435+H438</f>
        <v>0</v>
      </c>
      <c r="I431" s="44">
        <f t="shared" si="62"/>
        <v>0</v>
      </c>
      <c r="J431" s="44">
        <f t="shared" si="62"/>
        <v>0</v>
      </c>
      <c r="K431" s="44">
        <f t="shared" si="62"/>
        <v>0</v>
      </c>
      <c r="L431" s="44">
        <f t="shared" si="62"/>
        <v>0</v>
      </c>
      <c r="M431" s="44">
        <f t="shared" si="62"/>
        <v>0</v>
      </c>
      <c r="N431" s="44">
        <f t="shared" si="62"/>
        <v>0</v>
      </c>
      <c r="O431" s="44">
        <f t="shared" si="62"/>
        <v>0</v>
      </c>
      <c r="P431" s="44">
        <f t="shared" si="62"/>
        <v>0</v>
      </c>
      <c r="Q431" s="44">
        <f t="shared" si="62"/>
        <v>0</v>
      </c>
      <c r="R431" s="44">
        <f t="shared" si="62"/>
        <v>0</v>
      </c>
      <c r="S431" s="44">
        <f t="shared" si="62"/>
        <v>0</v>
      </c>
      <c r="T431" s="44">
        <f t="shared" si="62"/>
        <v>0</v>
      </c>
      <c r="U431" s="44">
        <f t="shared" si="62"/>
        <v>0</v>
      </c>
      <c r="V431" s="44">
        <f t="shared" si="62"/>
        <v>0</v>
      </c>
      <c r="W431" s="44">
        <f t="shared" si="62"/>
        <v>0</v>
      </c>
      <c r="X431" s="44">
        <f t="shared" si="62"/>
        <v>0</v>
      </c>
      <c r="Y431" s="44">
        <f t="shared" si="62"/>
        <v>102973</v>
      </c>
    </row>
    <row r="432" spans="1:25" ht="41.45" customHeight="1" x14ac:dyDescent="0.2">
      <c r="A432" s="38" t="s">
        <v>295</v>
      </c>
      <c r="B432" s="16" t="s">
        <v>89</v>
      </c>
      <c r="C432" s="37" t="s">
        <v>36</v>
      </c>
      <c r="D432" s="37" t="s">
        <v>12</v>
      </c>
      <c r="E432" s="37" t="s">
        <v>264</v>
      </c>
      <c r="F432" s="37"/>
      <c r="G432" s="44">
        <f>G433</f>
        <v>64091</v>
      </c>
      <c r="H432" s="44">
        <f t="shared" ref="H432:Y432" si="63">H433</f>
        <v>0</v>
      </c>
      <c r="I432" s="44">
        <f t="shared" si="63"/>
        <v>0</v>
      </c>
      <c r="J432" s="44">
        <f t="shared" si="63"/>
        <v>0</v>
      </c>
      <c r="K432" s="44">
        <f t="shared" si="63"/>
        <v>0</v>
      </c>
      <c r="L432" s="44">
        <f t="shared" si="63"/>
        <v>0</v>
      </c>
      <c r="M432" s="44">
        <f t="shared" si="63"/>
        <v>0</v>
      </c>
      <c r="N432" s="44">
        <f t="shared" si="63"/>
        <v>0</v>
      </c>
      <c r="O432" s="44">
        <f t="shared" si="63"/>
        <v>0</v>
      </c>
      <c r="P432" s="44">
        <f t="shared" si="63"/>
        <v>0</v>
      </c>
      <c r="Q432" s="44">
        <f t="shared" si="63"/>
        <v>0</v>
      </c>
      <c r="R432" s="44">
        <f t="shared" si="63"/>
        <v>0</v>
      </c>
      <c r="S432" s="44">
        <f t="shared" si="63"/>
        <v>0</v>
      </c>
      <c r="T432" s="44">
        <f t="shared" si="63"/>
        <v>0</v>
      </c>
      <c r="U432" s="44">
        <f t="shared" si="63"/>
        <v>0</v>
      </c>
      <c r="V432" s="44">
        <f t="shared" si="63"/>
        <v>0</v>
      </c>
      <c r="W432" s="44">
        <f t="shared" si="63"/>
        <v>0</v>
      </c>
      <c r="X432" s="44">
        <f t="shared" si="63"/>
        <v>0</v>
      </c>
      <c r="Y432" s="44">
        <f t="shared" si="63"/>
        <v>66847</v>
      </c>
    </row>
    <row r="433" spans="1:25" ht="38.25" x14ac:dyDescent="0.2">
      <c r="A433" s="38" t="s">
        <v>382</v>
      </c>
      <c r="B433" s="16" t="s">
        <v>89</v>
      </c>
      <c r="C433" s="37" t="s">
        <v>36</v>
      </c>
      <c r="D433" s="37" t="s">
        <v>12</v>
      </c>
      <c r="E433" s="37" t="s">
        <v>265</v>
      </c>
      <c r="F433" s="37"/>
      <c r="G433" s="44">
        <f>G434</f>
        <v>64091</v>
      </c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44">
        <f>Y434</f>
        <v>66847</v>
      </c>
    </row>
    <row r="434" spans="1:25" ht="17.45" customHeight="1" x14ac:dyDescent="0.2">
      <c r="A434" s="19" t="s">
        <v>66</v>
      </c>
      <c r="B434" s="16" t="s">
        <v>89</v>
      </c>
      <c r="C434" s="37" t="s">
        <v>36</v>
      </c>
      <c r="D434" s="37" t="s">
        <v>12</v>
      </c>
      <c r="E434" s="37" t="s">
        <v>265</v>
      </c>
      <c r="F434" s="37">
        <v>800</v>
      </c>
      <c r="G434" s="44">
        <f>G435</f>
        <v>64091</v>
      </c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44">
        <f>Y435</f>
        <v>66847</v>
      </c>
    </row>
    <row r="435" spans="1:25" ht="69.599999999999994" customHeight="1" x14ac:dyDescent="0.2">
      <c r="A435" s="111" t="s">
        <v>328</v>
      </c>
      <c r="B435" s="16" t="s">
        <v>89</v>
      </c>
      <c r="C435" s="37" t="s">
        <v>36</v>
      </c>
      <c r="D435" s="37" t="s">
        <v>12</v>
      </c>
      <c r="E435" s="37" t="s">
        <v>265</v>
      </c>
      <c r="F435" s="37">
        <v>810</v>
      </c>
      <c r="G435" s="44">
        <v>64091</v>
      </c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44">
        <v>66847</v>
      </c>
    </row>
    <row r="436" spans="1:25" ht="54.75" customHeight="1" x14ac:dyDescent="0.2">
      <c r="A436" s="63" t="s">
        <v>411</v>
      </c>
      <c r="B436" s="16" t="s">
        <v>89</v>
      </c>
      <c r="C436" s="37">
        <v>10</v>
      </c>
      <c r="D436" s="37" t="s">
        <v>12</v>
      </c>
      <c r="E436" s="37" t="s">
        <v>266</v>
      </c>
      <c r="F436" s="37"/>
      <c r="G436" s="44">
        <f>G437</f>
        <v>34543</v>
      </c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44">
        <v>36126</v>
      </c>
    </row>
    <row r="437" spans="1:25" ht="38.25" x14ac:dyDescent="0.2">
      <c r="A437" s="38" t="s">
        <v>383</v>
      </c>
      <c r="B437" s="16" t="s">
        <v>89</v>
      </c>
      <c r="C437" s="37" t="s">
        <v>36</v>
      </c>
      <c r="D437" s="37" t="s">
        <v>12</v>
      </c>
      <c r="E437" s="37" t="s">
        <v>267</v>
      </c>
      <c r="F437" s="37"/>
      <c r="G437" s="44">
        <f>G438</f>
        <v>34543</v>
      </c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44">
        <f>Y438</f>
        <v>36126</v>
      </c>
    </row>
    <row r="438" spans="1:25" ht="19.899999999999999" customHeight="1" x14ac:dyDescent="0.2">
      <c r="A438" s="19" t="s">
        <v>66</v>
      </c>
      <c r="B438" s="16" t="s">
        <v>89</v>
      </c>
      <c r="C438" s="37" t="s">
        <v>36</v>
      </c>
      <c r="D438" s="37" t="s">
        <v>12</v>
      </c>
      <c r="E438" s="37" t="s">
        <v>267</v>
      </c>
      <c r="F438" s="37">
        <v>800</v>
      </c>
      <c r="G438" s="44">
        <f>G439</f>
        <v>34543</v>
      </c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44">
        <f>Y439</f>
        <v>36126</v>
      </c>
    </row>
    <row r="439" spans="1:25" ht="69" customHeight="1" x14ac:dyDescent="0.2">
      <c r="A439" s="111" t="s">
        <v>329</v>
      </c>
      <c r="B439" s="16" t="s">
        <v>89</v>
      </c>
      <c r="C439" s="37" t="s">
        <v>36</v>
      </c>
      <c r="D439" s="37" t="s">
        <v>12</v>
      </c>
      <c r="E439" s="37" t="s">
        <v>267</v>
      </c>
      <c r="F439" s="37">
        <v>810</v>
      </c>
      <c r="G439" s="44">
        <f>34637-94</f>
        <v>34543</v>
      </c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44">
        <v>36126</v>
      </c>
    </row>
    <row r="440" spans="1:25" ht="44.45" customHeight="1" x14ac:dyDescent="0.2">
      <c r="A440" s="122" t="s">
        <v>578</v>
      </c>
      <c r="B440" s="16" t="s">
        <v>89</v>
      </c>
      <c r="C440" s="125" t="s">
        <v>36</v>
      </c>
      <c r="D440" s="125" t="s">
        <v>12</v>
      </c>
      <c r="E440" s="37" t="s">
        <v>580</v>
      </c>
      <c r="F440" s="37"/>
      <c r="G440" s="44">
        <f>G441</f>
        <v>94</v>
      </c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44"/>
    </row>
    <row r="441" spans="1:25" ht="46.15" customHeight="1" x14ac:dyDescent="0.2">
      <c r="A441" s="123" t="s">
        <v>579</v>
      </c>
      <c r="B441" s="16" t="s">
        <v>89</v>
      </c>
      <c r="C441" s="125" t="s">
        <v>36</v>
      </c>
      <c r="D441" s="125" t="s">
        <v>12</v>
      </c>
      <c r="E441" s="37" t="s">
        <v>581</v>
      </c>
      <c r="F441" s="37"/>
      <c r="G441" s="44">
        <f>G442</f>
        <v>94</v>
      </c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44"/>
    </row>
    <row r="442" spans="1:25" ht="46.9" customHeight="1" x14ac:dyDescent="0.2">
      <c r="A442" s="124" t="s">
        <v>312</v>
      </c>
      <c r="B442" s="16" t="s">
        <v>89</v>
      </c>
      <c r="C442" s="125" t="s">
        <v>36</v>
      </c>
      <c r="D442" s="125" t="s">
        <v>12</v>
      </c>
      <c r="E442" s="37" t="s">
        <v>581</v>
      </c>
      <c r="F442" s="37">
        <v>200</v>
      </c>
      <c r="G442" s="44">
        <f>G443</f>
        <v>94</v>
      </c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44"/>
    </row>
    <row r="443" spans="1:25" ht="49.15" customHeight="1" x14ac:dyDescent="0.2">
      <c r="A443" s="18" t="s">
        <v>313</v>
      </c>
      <c r="B443" s="16" t="s">
        <v>89</v>
      </c>
      <c r="C443" s="125" t="s">
        <v>36</v>
      </c>
      <c r="D443" s="125" t="s">
        <v>12</v>
      </c>
      <c r="E443" s="37" t="s">
        <v>581</v>
      </c>
      <c r="F443" s="37">
        <v>240</v>
      </c>
      <c r="G443" s="44">
        <v>94</v>
      </c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44"/>
    </row>
    <row r="444" spans="1:25" ht="55.9" customHeight="1" x14ac:dyDescent="0.2">
      <c r="A444" s="59" t="s">
        <v>546</v>
      </c>
      <c r="B444" s="16" t="s">
        <v>89</v>
      </c>
      <c r="C444" s="37" t="s">
        <v>36</v>
      </c>
      <c r="D444" s="37" t="s">
        <v>12</v>
      </c>
      <c r="E444" s="37" t="s">
        <v>229</v>
      </c>
      <c r="F444" s="37"/>
      <c r="G444" s="44">
        <f t="shared" ref="G444:Y444" si="64">G445+G451+G457</f>
        <v>54923</v>
      </c>
      <c r="H444" s="44">
        <f t="shared" si="64"/>
        <v>0</v>
      </c>
      <c r="I444" s="44">
        <f t="shared" si="64"/>
        <v>0</v>
      </c>
      <c r="J444" s="44">
        <f t="shared" si="64"/>
        <v>0</v>
      </c>
      <c r="K444" s="44">
        <f t="shared" si="64"/>
        <v>0</v>
      </c>
      <c r="L444" s="44">
        <f t="shared" si="64"/>
        <v>0</v>
      </c>
      <c r="M444" s="44">
        <f t="shared" si="64"/>
        <v>0</v>
      </c>
      <c r="N444" s="44">
        <f t="shared" si="64"/>
        <v>0</v>
      </c>
      <c r="O444" s="44">
        <f t="shared" si="64"/>
        <v>0</v>
      </c>
      <c r="P444" s="44">
        <f t="shared" si="64"/>
        <v>0</v>
      </c>
      <c r="Q444" s="44">
        <f t="shared" si="64"/>
        <v>0</v>
      </c>
      <c r="R444" s="44">
        <f t="shared" si="64"/>
        <v>0</v>
      </c>
      <c r="S444" s="44">
        <f t="shared" si="64"/>
        <v>0</v>
      </c>
      <c r="T444" s="44">
        <f t="shared" si="64"/>
        <v>0</v>
      </c>
      <c r="U444" s="44">
        <f t="shared" si="64"/>
        <v>0</v>
      </c>
      <c r="V444" s="44">
        <f t="shared" si="64"/>
        <v>0</v>
      </c>
      <c r="W444" s="44">
        <f t="shared" si="64"/>
        <v>0</v>
      </c>
      <c r="X444" s="44">
        <f t="shared" si="64"/>
        <v>0</v>
      </c>
      <c r="Y444" s="44">
        <f t="shared" si="64"/>
        <v>57540</v>
      </c>
    </row>
    <row r="445" spans="1:25" ht="56.45" customHeight="1" x14ac:dyDescent="0.2">
      <c r="A445" s="38" t="s">
        <v>296</v>
      </c>
      <c r="B445" s="16" t="s">
        <v>89</v>
      </c>
      <c r="C445" s="37" t="s">
        <v>36</v>
      </c>
      <c r="D445" s="37" t="s">
        <v>12</v>
      </c>
      <c r="E445" s="37" t="s">
        <v>268</v>
      </c>
      <c r="F445" s="37"/>
      <c r="G445" s="44">
        <f>G446</f>
        <v>2166</v>
      </c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44">
        <f>Y446</f>
        <v>2166</v>
      </c>
    </row>
    <row r="446" spans="1:25" ht="44.45" customHeight="1" x14ac:dyDescent="0.2">
      <c r="A446" s="38" t="s">
        <v>384</v>
      </c>
      <c r="B446" s="16" t="s">
        <v>89</v>
      </c>
      <c r="C446" s="37" t="s">
        <v>36</v>
      </c>
      <c r="D446" s="37" t="s">
        <v>12</v>
      </c>
      <c r="E446" s="37" t="s">
        <v>269</v>
      </c>
      <c r="F446" s="37"/>
      <c r="G446" s="44">
        <f>G447+G449</f>
        <v>2166</v>
      </c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44">
        <f>Y447+Y449</f>
        <v>2166</v>
      </c>
    </row>
    <row r="447" spans="1:25" ht="89.25" x14ac:dyDescent="0.2">
      <c r="A447" s="19" t="s">
        <v>88</v>
      </c>
      <c r="B447" s="16" t="s">
        <v>89</v>
      </c>
      <c r="C447" s="37" t="s">
        <v>36</v>
      </c>
      <c r="D447" s="37" t="s">
        <v>12</v>
      </c>
      <c r="E447" s="37" t="s">
        <v>269</v>
      </c>
      <c r="F447" s="37">
        <v>100</v>
      </c>
      <c r="G447" s="44">
        <f>G448</f>
        <v>1166</v>
      </c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44">
        <f>Y448</f>
        <v>1166</v>
      </c>
    </row>
    <row r="448" spans="1:25" ht="31.15" customHeight="1" x14ac:dyDescent="0.2">
      <c r="A448" s="19" t="s">
        <v>231</v>
      </c>
      <c r="B448" s="16" t="s">
        <v>89</v>
      </c>
      <c r="C448" s="37" t="s">
        <v>36</v>
      </c>
      <c r="D448" s="37" t="s">
        <v>12</v>
      </c>
      <c r="E448" s="37" t="s">
        <v>269</v>
      </c>
      <c r="F448" s="37">
        <v>110</v>
      </c>
      <c r="G448" s="44">
        <v>1166</v>
      </c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44">
        <v>1166</v>
      </c>
    </row>
    <row r="449" spans="1:25" ht="38.25" x14ac:dyDescent="0.2">
      <c r="A449" s="18" t="s">
        <v>312</v>
      </c>
      <c r="B449" s="16" t="s">
        <v>89</v>
      </c>
      <c r="C449" s="37" t="s">
        <v>36</v>
      </c>
      <c r="D449" s="37" t="s">
        <v>12</v>
      </c>
      <c r="E449" s="37" t="s">
        <v>269</v>
      </c>
      <c r="F449" s="37">
        <v>200</v>
      </c>
      <c r="G449" s="44">
        <f>G450</f>
        <v>1000</v>
      </c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44">
        <f>Y450</f>
        <v>1000</v>
      </c>
    </row>
    <row r="450" spans="1:25" ht="45" customHeight="1" x14ac:dyDescent="0.2">
      <c r="A450" s="18" t="s">
        <v>313</v>
      </c>
      <c r="B450" s="16" t="s">
        <v>89</v>
      </c>
      <c r="C450" s="37" t="s">
        <v>36</v>
      </c>
      <c r="D450" s="37" t="s">
        <v>12</v>
      </c>
      <c r="E450" s="37" t="s">
        <v>269</v>
      </c>
      <c r="F450" s="37">
        <v>240</v>
      </c>
      <c r="G450" s="44">
        <v>1000</v>
      </c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44">
        <v>1000</v>
      </c>
    </row>
    <row r="451" spans="1:25" ht="45.6" customHeight="1" x14ac:dyDescent="0.2">
      <c r="A451" s="56" t="s">
        <v>331</v>
      </c>
      <c r="B451" s="16" t="s">
        <v>89</v>
      </c>
      <c r="C451" s="37" t="s">
        <v>36</v>
      </c>
      <c r="D451" s="37" t="s">
        <v>12</v>
      </c>
      <c r="E451" s="37" t="s">
        <v>270</v>
      </c>
      <c r="F451" s="37"/>
      <c r="G451" s="44">
        <f>G452</f>
        <v>51917</v>
      </c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44">
        <f>Y452</f>
        <v>53994</v>
      </c>
    </row>
    <row r="452" spans="1:25" ht="38.25" x14ac:dyDescent="0.2">
      <c r="A452" s="38" t="s">
        <v>384</v>
      </c>
      <c r="B452" s="16" t="s">
        <v>89</v>
      </c>
      <c r="C452" s="37" t="s">
        <v>36</v>
      </c>
      <c r="D452" s="37" t="s">
        <v>12</v>
      </c>
      <c r="E452" s="37" t="s">
        <v>271</v>
      </c>
      <c r="F452" s="37"/>
      <c r="G452" s="44">
        <f>G453+G455</f>
        <v>51917</v>
      </c>
      <c r="H452" s="44">
        <f t="shared" ref="H452:Y452" si="65">H453+H455</f>
        <v>0</v>
      </c>
      <c r="I452" s="44">
        <f t="shared" si="65"/>
        <v>0</v>
      </c>
      <c r="J452" s="44">
        <f t="shared" si="65"/>
        <v>0</v>
      </c>
      <c r="K452" s="44">
        <f t="shared" si="65"/>
        <v>0</v>
      </c>
      <c r="L452" s="44">
        <f t="shared" si="65"/>
        <v>0</v>
      </c>
      <c r="M452" s="44">
        <f t="shared" si="65"/>
        <v>0</v>
      </c>
      <c r="N452" s="44">
        <f t="shared" si="65"/>
        <v>0</v>
      </c>
      <c r="O452" s="44">
        <f t="shared" si="65"/>
        <v>0</v>
      </c>
      <c r="P452" s="44">
        <f t="shared" si="65"/>
        <v>0</v>
      </c>
      <c r="Q452" s="44">
        <f t="shared" si="65"/>
        <v>0</v>
      </c>
      <c r="R452" s="44">
        <f t="shared" si="65"/>
        <v>0</v>
      </c>
      <c r="S452" s="44">
        <f t="shared" si="65"/>
        <v>0</v>
      </c>
      <c r="T452" s="44">
        <f t="shared" si="65"/>
        <v>0</v>
      </c>
      <c r="U452" s="44">
        <f t="shared" si="65"/>
        <v>0</v>
      </c>
      <c r="V452" s="44">
        <f t="shared" si="65"/>
        <v>0</v>
      </c>
      <c r="W452" s="44">
        <f t="shared" si="65"/>
        <v>0</v>
      </c>
      <c r="X452" s="44">
        <f t="shared" si="65"/>
        <v>0</v>
      </c>
      <c r="Y452" s="44">
        <f t="shared" si="65"/>
        <v>53994</v>
      </c>
    </row>
    <row r="453" spans="1:25" ht="38.25" x14ac:dyDescent="0.2">
      <c r="A453" s="18" t="s">
        <v>312</v>
      </c>
      <c r="B453" s="16" t="s">
        <v>89</v>
      </c>
      <c r="C453" s="37" t="s">
        <v>36</v>
      </c>
      <c r="D453" s="37" t="s">
        <v>12</v>
      </c>
      <c r="E453" s="37" t="s">
        <v>271</v>
      </c>
      <c r="F453" s="37">
        <v>200</v>
      </c>
      <c r="G453" s="44">
        <f>G454</f>
        <v>837</v>
      </c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44">
        <f>Y454</f>
        <v>864</v>
      </c>
    </row>
    <row r="454" spans="1:25" ht="43.9" customHeight="1" x14ac:dyDescent="0.2">
      <c r="A454" s="18" t="s">
        <v>313</v>
      </c>
      <c r="B454" s="16" t="s">
        <v>89</v>
      </c>
      <c r="C454" s="37" t="s">
        <v>36</v>
      </c>
      <c r="D454" s="37" t="s">
        <v>12</v>
      </c>
      <c r="E454" s="37" t="s">
        <v>271</v>
      </c>
      <c r="F454" s="37">
        <v>240</v>
      </c>
      <c r="G454" s="44">
        <v>837</v>
      </c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44">
        <v>864</v>
      </c>
    </row>
    <row r="455" spans="1:25" ht="25.5" x14ac:dyDescent="0.2">
      <c r="A455" s="19" t="s">
        <v>79</v>
      </c>
      <c r="B455" s="16" t="s">
        <v>89</v>
      </c>
      <c r="C455" s="37" t="s">
        <v>36</v>
      </c>
      <c r="D455" s="37" t="s">
        <v>12</v>
      </c>
      <c r="E455" s="37" t="s">
        <v>271</v>
      </c>
      <c r="F455" s="37">
        <v>300</v>
      </c>
      <c r="G455" s="44">
        <f>G456</f>
        <v>51080</v>
      </c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44">
        <f>Y456</f>
        <v>53130</v>
      </c>
    </row>
    <row r="456" spans="1:25" ht="43.9" customHeight="1" x14ac:dyDescent="0.2">
      <c r="A456" s="19" t="s">
        <v>513</v>
      </c>
      <c r="B456" s="16" t="s">
        <v>89</v>
      </c>
      <c r="C456" s="37" t="s">
        <v>36</v>
      </c>
      <c r="D456" s="37" t="s">
        <v>12</v>
      </c>
      <c r="E456" s="37" t="s">
        <v>271</v>
      </c>
      <c r="F456" s="37">
        <v>320</v>
      </c>
      <c r="G456" s="44">
        <v>51080</v>
      </c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44">
        <v>53130</v>
      </c>
    </row>
    <row r="457" spans="1:25" ht="55.9" customHeight="1" x14ac:dyDescent="0.2">
      <c r="A457" s="38" t="s">
        <v>292</v>
      </c>
      <c r="B457" s="16" t="s">
        <v>89</v>
      </c>
      <c r="C457" s="37" t="s">
        <v>36</v>
      </c>
      <c r="D457" s="37" t="s">
        <v>12</v>
      </c>
      <c r="E457" s="37" t="s">
        <v>272</v>
      </c>
      <c r="F457" s="37"/>
      <c r="G457" s="44">
        <f>G458</f>
        <v>840</v>
      </c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44">
        <f>Y458</f>
        <v>1380</v>
      </c>
    </row>
    <row r="458" spans="1:25" ht="43.15" customHeight="1" x14ac:dyDescent="0.2">
      <c r="A458" s="38" t="s">
        <v>385</v>
      </c>
      <c r="B458" s="16" t="s">
        <v>89</v>
      </c>
      <c r="C458" s="37" t="s">
        <v>36</v>
      </c>
      <c r="D458" s="37" t="s">
        <v>12</v>
      </c>
      <c r="E458" s="37" t="s">
        <v>273</v>
      </c>
      <c r="F458" s="37"/>
      <c r="G458" s="44">
        <f>G459</f>
        <v>840</v>
      </c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44">
        <f>Y459</f>
        <v>1380</v>
      </c>
    </row>
    <row r="459" spans="1:25" ht="28.5" customHeight="1" x14ac:dyDescent="0.2">
      <c r="A459" s="19" t="s">
        <v>79</v>
      </c>
      <c r="B459" s="16" t="s">
        <v>89</v>
      </c>
      <c r="C459" s="37" t="s">
        <v>36</v>
      </c>
      <c r="D459" s="37" t="s">
        <v>12</v>
      </c>
      <c r="E459" s="37" t="s">
        <v>273</v>
      </c>
      <c r="F459" s="37">
        <v>300</v>
      </c>
      <c r="G459" s="44">
        <f>G460</f>
        <v>840</v>
      </c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44">
        <f>Y460</f>
        <v>1380</v>
      </c>
    </row>
    <row r="460" spans="1:25" ht="40.9" customHeight="1" x14ac:dyDescent="0.2">
      <c r="A460" s="19" t="s">
        <v>263</v>
      </c>
      <c r="B460" s="16" t="s">
        <v>89</v>
      </c>
      <c r="C460" s="37" t="s">
        <v>36</v>
      </c>
      <c r="D460" s="37" t="s">
        <v>12</v>
      </c>
      <c r="E460" s="37" t="s">
        <v>273</v>
      </c>
      <c r="F460" s="37">
        <v>320</v>
      </c>
      <c r="G460" s="44">
        <v>840</v>
      </c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44">
        <v>1380</v>
      </c>
    </row>
    <row r="461" spans="1:25" ht="14.25" hidden="1" customHeight="1" x14ac:dyDescent="0.2">
      <c r="A461" s="58" t="s">
        <v>56</v>
      </c>
      <c r="B461" s="16" t="s">
        <v>89</v>
      </c>
      <c r="C461" s="37">
        <v>11</v>
      </c>
      <c r="D461" s="50" t="s">
        <v>17</v>
      </c>
      <c r="E461" s="37"/>
      <c r="F461" s="37"/>
      <c r="G461" s="44">
        <f>G462</f>
        <v>0</v>
      </c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44"/>
    </row>
    <row r="462" spans="1:25" ht="15" hidden="1" customHeight="1" x14ac:dyDescent="0.2">
      <c r="A462" s="11" t="s">
        <v>55</v>
      </c>
      <c r="B462" s="16" t="s">
        <v>89</v>
      </c>
      <c r="C462" s="37">
        <v>11</v>
      </c>
      <c r="D462" s="37" t="s">
        <v>3</v>
      </c>
      <c r="E462" s="37"/>
      <c r="F462" s="37"/>
      <c r="G462" s="44">
        <f>G463</f>
        <v>0</v>
      </c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44"/>
    </row>
    <row r="463" spans="1:25" ht="40.5" hidden="1" customHeight="1" x14ac:dyDescent="0.2">
      <c r="A463" s="56" t="s">
        <v>403</v>
      </c>
      <c r="B463" s="16" t="s">
        <v>89</v>
      </c>
      <c r="C463" s="37">
        <v>11</v>
      </c>
      <c r="D463" s="37" t="s">
        <v>3</v>
      </c>
      <c r="E463" s="37"/>
      <c r="F463" s="37"/>
      <c r="G463" s="44">
        <f>G464+G468</f>
        <v>0</v>
      </c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44"/>
    </row>
    <row r="464" spans="1:25" ht="41.25" hidden="1" customHeight="1" x14ac:dyDescent="0.2">
      <c r="A464" s="17" t="s">
        <v>445</v>
      </c>
      <c r="B464" s="16" t="s">
        <v>89</v>
      </c>
      <c r="C464" s="37">
        <v>11</v>
      </c>
      <c r="D464" s="37" t="s">
        <v>3</v>
      </c>
      <c r="E464" s="71" t="s">
        <v>447</v>
      </c>
      <c r="F464" s="37"/>
      <c r="G464" s="44">
        <f>G465</f>
        <v>0</v>
      </c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44"/>
    </row>
    <row r="465" spans="1:25" ht="135.75" hidden="1" customHeight="1" x14ac:dyDescent="0.2">
      <c r="A465" s="17" t="s">
        <v>446</v>
      </c>
      <c r="B465" s="16" t="s">
        <v>89</v>
      </c>
      <c r="C465" s="37">
        <v>11</v>
      </c>
      <c r="D465" s="37" t="s">
        <v>3</v>
      </c>
      <c r="E465" s="71" t="s">
        <v>448</v>
      </c>
      <c r="F465" s="37"/>
      <c r="G465" s="44">
        <f>G466</f>
        <v>0</v>
      </c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44"/>
    </row>
    <row r="466" spans="1:25" ht="27.75" hidden="1" customHeight="1" x14ac:dyDescent="0.2">
      <c r="A466" s="18" t="s">
        <v>312</v>
      </c>
      <c r="B466" s="16" t="s">
        <v>89</v>
      </c>
      <c r="C466" s="37">
        <v>11</v>
      </c>
      <c r="D466" s="37" t="s">
        <v>3</v>
      </c>
      <c r="E466" s="71" t="s">
        <v>448</v>
      </c>
      <c r="F466" s="37">
        <v>200</v>
      </c>
      <c r="G466" s="44">
        <f>G467</f>
        <v>0</v>
      </c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44"/>
    </row>
    <row r="467" spans="1:25" ht="28.5" hidden="1" customHeight="1" x14ac:dyDescent="0.2">
      <c r="A467" s="18" t="s">
        <v>313</v>
      </c>
      <c r="B467" s="16" t="s">
        <v>89</v>
      </c>
      <c r="C467" s="37">
        <v>11</v>
      </c>
      <c r="D467" s="37" t="s">
        <v>3</v>
      </c>
      <c r="E467" s="71" t="s">
        <v>448</v>
      </c>
      <c r="F467" s="37">
        <v>240</v>
      </c>
      <c r="G467" s="44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44"/>
    </row>
    <row r="468" spans="1:25" ht="24.75" hidden="1" customHeight="1" x14ac:dyDescent="0.2">
      <c r="A468" s="17"/>
      <c r="B468" s="16"/>
      <c r="C468" s="37"/>
      <c r="D468" s="37"/>
      <c r="E468" s="71"/>
      <c r="F468" s="37"/>
      <c r="G468" s="44">
        <f>G469</f>
        <v>0</v>
      </c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44"/>
    </row>
    <row r="469" spans="1:25" ht="24.75" hidden="1" customHeight="1" x14ac:dyDescent="0.2">
      <c r="A469" s="17"/>
      <c r="B469" s="16"/>
      <c r="C469" s="37"/>
      <c r="D469" s="37"/>
      <c r="E469" s="71"/>
      <c r="F469" s="37"/>
      <c r="G469" s="44">
        <f>G470</f>
        <v>0</v>
      </c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44"/>
    </row>
    <row r="470" spans="1:25" ht="25.5" hidden="1" customHeight="1" x14ac:dyDescent="0.2">
      <c r="A470" s="18"/>
      <c r="B470" s="16"/>
      <c r="C470" s="37"/>
      <c r="D470" s="37"/>
      <c r="E470" s="71"/>
      <c r="F470" s="71"/>
      <c r="G470" s="44">
        <f>G471</f>
        <v>0</v>
      </c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44"/>
    </row>
    <row r="471" spans="1:25" ht="25.5" hidden="1" customHeight="1" x14ac:dyDescent="0.2">
      <c r="A471" s="18"/>
      <c r="B471" s="16"/>
      <c r="C471" s="37"/>
      <c r="D471" s="37"/>
      <c r="E471" s="71"/>
      <c r="F471" s="71"/>
      <c r="G471" s="44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44"/>
    </row>
    <row r="472" spans="1:25" ht="80.25" customHeight="1" x14ac:dyDescent="0.2">
      <c r="A472" s="51" t="s">
        <v>53</v>
      </c>
      <c r="B472" s="16" t="s">
        <v>34</v>
      </c>
      <c r="C472" s="13"/>
      <c r="D472" s="13"/>
      <c r="E472" s="13"/>
      <c r="F472" s="9"/>
      <c r="G472" s="10">
        <f>G473+G502</f>
        <v>118616</v>
      </c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10">
        <f>Y473+Y502</f>
        <v>118657</v>
      </c>
    </row>
    <row r="473" spans="1:25" x14ac:dyDescent="0.2">
      <c r="A473" s="11" t="s">
        <v>47</v>
      </c>
      <c r="B473" s="16" t="s">
        <v>34</v>
      </c>
      <c r="C473" s="12" t="s">
        <v>0</v>
      </c>
      <c r="D473" s="12" t="s">
        <v>17</v>
      </c>
      <c r="E473" s="13"/>
      <c r="F473" s="9"/>
      <c r="G473" s="10">
        <f>G474</f>
        <v>34787</v>
      </c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10">
        <f>Y474</f>
        <v>34853</v>
      </c>
    </row>
    <row r="474" spans="1:25" ht="25.5" x14ac:dyDescent="0.2">
      <c r="A474" s="14" t="s">
        <v>25</v>
      </c>
      <c r="B474" s="16" t="s">
        <v>34</v>
      </c>
      <c r="C474" s="20" t="s">
        <v>0</v>
      </c>
      <c r="D474" s="20" t="s">
        <v>57</v>
      </c>
      <c r="E474" s="13"/>
      <c r="F474" s="9"/>
      <c r="G474" s="13">
        <f>G475+G486+G493</f>
        <v>34787</v>
      </c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13">
        <f>Y475+Y486+Y493</f>
        <v>34853</v>
      </c>
    </row>
    <row r="475" spans="1:25" ht="38.25" x14ac:dyDescent="0.2">
      <c r="A475" s="15" t="s">
        <v>517</v>
      </c>
      <c r="B475" s="16" t="s">
        <v>34</v>
      </c>
      <c r="C475" s="20" t="s">
        <v>0</v>
      </c>
      <c r="D475" s="20" t="s">
        <v>57</v>
      </c>
      <c r="E475" s="13" t="s">
        <v>108</v>
      </c>
      <c r="F475" s="9"/>
      <c r="G475" s="13">
        <f>G476+G482</f>
        <v>27691</v>
      </c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13">
        <f>Y476+Y482</f>
        <v>27750</v>
      </c>
    </row>
    <row r="476" spans="1:25" ht="51" customHeight="1" x14ac:dyDescent="0.2">
      <c r="A476" s="15" t="s">
        <v>518</v>
      </c>
      <c r="B476" s="16" t="s">
        <v>34</v>
      </c>
      <c r="C476" s="20" t="s">
        <v>0</v>
      </c>
      <c r="D476" s="20" t="s">
        <v>57</v>
      </c>
      <c r="E476" s="13" t="s">
        <v>109</v>
      </c>
      <c r="F476" s="9"/>
      <c r="G476" s="13">
        <f>G477</f>
        <v>27472</v>
      </c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13">
        <f>Y477</f>
        <v>27531</v>
      </c>
    </row>
    <row r="477" spans="1:25" ht="63.75" x14ac:dyDescent="0.2">
      <c r="A477" s="21" t="s">
        <v>351</v>
      </c>
      <c r="B477" s="16" t="s">
        <v>34</v>
      </c>
      <c r="C477" s="20" t="s">
        <v>0</v>
      </c>
      <c r="D477" s="20" t="s">
        <v>57</v>
      </c>
      <c r="E477" s="13" t="s">
        <v>110</v>
      </c>
      <c r="F477" s="9"/>
      <c r="G477" s="13">
        <f>G478+G480</f>
        <v>27472</v>
      </c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13">
        <f>Y478+Y480</f>
        <v>27531</v>
      </c>
    </row>
    <row r="478" spans="1:25" ht="89.25" x14ac:dyDescent="0.2">
      <c r="A478" s="18" t="s">
        <v>88</v>
      </c>
      <c r="B478" s="16" t="s">
        <v>34</v>
      </c>
      <c r="C478" s="20" t="s">
        <v>0</v>
      </c>
      <c r="D478" s="20" t="s">
        <v>57</v>
      </c>
      <c r="E478" s="13" t="s">
        <v>110</v>
      </c>
      <c r="F478" s="9">
        <v>100</v>
      </c>
      <c r="G478" s="13">
        <f>G479</f>
        <v>20873</v>
      </c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13">
        <f>Y479</f>
        <v>20873</v>
      </c>
    </row>
    <row r="479" spans="1:25" ht="29.25" customHeight="1" x14ac:dyDescent="0.2">
      <c r="A479" s="18" t="s">
        <v>111</v>
      </c>
      <c r="B479" s="16" t="s">
        <v>34</v>
      </c>
      <c r="C479" s="20" t="s">
        <v>0</v>
      </c>
      <c r="D479" s="20" t="s">
        <v>57</v>
      </c>
      <c r="E479" s="13" t="s">
        <v>110</v>
      </c>
      <c r="F479" s="9">
        <v>110</v>
      </c>
      <c r="G479" s="13">
        <f>18052+2821</f>
        <v>20873</v>
      </c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13">
        <f>18052+2821</f>
        <v>20873</v>
      </c>
    </row>
    <row r="480" spans="1:25" ht="41.25" customHeight="1" x14ac:dyDescent="0.2">
      <c r="A480" s="18" t="s">
        <v>312</v>
      </c>
      <c r="B480" s="16" t="s">
        <v>34</v>
      </c>
      <c r="C480" s="20" t="s">
        <v>0</v>
      </c>
      <c r="D480" s="20" t="s">
        <v>57</v>
      </c>
      <c r="E480" s="13" t="s">
        <v>110</v>
      </c>
      <c r="F480" s="9">
        <v>200</v>
      </c>
      <c r="G480" s="13">
        <f>G481</f>
        <v>6599</v>
      </c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13">
        <f>Y481</f>
        <v>6658</v>
      </c>
    </row>
    <row r="481" spans="1:25" ht="38.25" x14ac:dyDescent="0.2">
      <c r="A481" s="18" t="s">
        <v>313</v>
      </c>
      <c r="B481" s="16" t="s">
        <v>34</v>
      </c>
      <c r="C481" s="20" t="s">
        <v>0</v>
      </c>
      <c r="D481" s="20" t="s">
        <v>57</v>
      </c>
      <c r="E481" s="13" t="s">
        <v>110</v>
      </c>
      <c r="F481" s="9">
        <v>240</v>
      </c>
      <c r="G481" s="13">
        <f>6202+397</f>
        <v>6599</v>
      </c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13">
        <f>6261+397</f>
        <v>6658</v>
      </c>
    </row>
    <row r="482" spans="1:25" ht="76.5" x14ac:dyDescent="0.2">
      <c r="A482" s="41" t="s">
        <v>558</v>
      </c>
      <c r="B482" s="16" t="s">
        <v>34</v>
      </c>
      <c r="C482" s="20" t="s">
        <v>0</v>
      </c>
      <c r="D482" s="20" t="s">
        <v>57</v>
      </c>
      <c r="E482" s="13" t="s">
        <v>217</v>
      </c>
      <c r="F482" s="9"/>
      <c r="G482" s="13">
        <f>G483</f>
        <v>219</v>
      </c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13">
        <f>Y483</f>
        <v>219</v>
      </c>
    </row>
    <row r="483" spans="1:25" ht="85.5" customHeight="1" x14ac:dyDescent="0.2">
      <c r="A483" s="41" t="s">
        <v>559</v>
      </c>
      <c r="B483" s="16" t="s">
        <v>34</v>
      </c>
      <c r="C483" s="20" t="s">
        <v>0</v>
      </c>
      <c r="D483" s="20" t="s">
        <v>57</v>
      </c>
      <c r="E483" s="13" t="s">
        <v>218</v>
      </c>
      <c r="F483" s="9"/>
      <c r="G483" s="13">
        <f>G484</f>
        <v>219</v>
      </c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13">
        <f>Y484</f>
        <v>219</v>
      </c>
    </row>
    <row r="484" spans="1:25" ht="89.25" x14ac:dyDescent="0.2">
      <c r="A484" s="18" t="s">
        <v>88</v>
      </c>
      <c r="B484" s="16" t="s">
        <v>34</v>
      </c>
      <c r="C484" s="20" t="s">
        <v>0</v>
      </c>
      <c r="D484" s="20" t="s">
        <v>57</v>
      </c>
      <c r="E484" s="13" t="s">
        <v>218</v>
      </c>
      <c r="F484" s="9">
        <v>100</v>
      </c>
      <c r="G484" s="13">
        <f>G485</f>
        <v>219</v>
      </c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13">
        <f>Y485</f>
        <v>219</v>
      </c>
    </row>
    <row r="485" spans="1:25" ht="25.5" x14ac:dyDescent="0.2">
      <c r="A485" s="18" t="s">
        <v>111</v>
      </c>
      <c r="B485" s="16" t="s">
        <v>34</v>
      </c>
      <c r="C485" s="20" t="s">
        <v>0</v>
      </c>
      <c r="D485" s="20" t="s">
        <v>57</v>
      </c>
      <c r="E485" s="13" t="s">
        <v>218</v>
      </c>
      <c r="F485" s="9">
        <v>110</v>
      </c>
      <c r="G485" s="13">
        <v>219</v>
      </c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13">
        <v>219</v>
      </c>
    </row>
    <row r="486" spans="1:25" ht="38.25" hidden="1" x14ac:dyDescent="0.2">
      <c r="A486" s="15" t="s">
        <v>289</v>
      </c>
      <c r="B486" s="16" t="s">
        <v>34</v>
      </c>
      <c r="C486" s="20" t="s">
        <v>0</v>
      </c>
      <c r="D486" s="20" t="s">
        <v>57</v>
      </c>
      <c r="E486" s="13" t="s">
        <v>112</v>
      </c>
      <c r="F486" s="9"/>
      <c r="G486" s="13">
        <f>G487</f>
        <v>0</v>
      </c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13">
        <f>Y487</f>
        <v>0</v>
      </c>
    </row>
    <row r="487" spans="1:25" ht="51" hidden="1" x14ac:dyDescent="0.2">
      <c r="A487" s="15" t="s">
        <v>118</v>
      </c>
      <c r="B487" s="16" t="s">
        <v>34</v>
      </c>
      <c r="C487" s="20" t="s">
        <v>0</v>
      </c>
      <c r="D487" s="20" t="s">
        <v>57</v>
      </c>
      <c r="E487" s="13" t="s">
        <v>113</v>
      </c>
      <c r="F487" s="9"/>
      <c r="G487" s="13">
        <f>G488</f>
        <v>0</v>
      </c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13">
        <f>Y488</f>
        <v>0</v>
      </c>
    </row>
    <row r="488" spans="1:25" ht="73.5" hidden="1" customHeight="1" x14ac:dyDescent="0.2">
      <c r="A488" s="21" t="s">
        <v>351</v>
      </c>
      <c r="B488" s="16" t="s">
        <v>34</v>
      </c>
      <c r="C488" s="20" t="s">
        <v>0</v>
      </c>
      <c r="D488" s="20" t="s">
        <v>57</v>
      </c>
      <c r="E488" s="13" t="s">
        <v>114</v>
      </c>
      <c r="F488" s="9"/>
      <c r="G488" s="13">
        <f>G489+G491</f>
        <v>0</v>
      </c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13">
        <f>Y489+Y491</f>
        <v>0</v>
      </c>
    </row>
    <row r="489" spans="1:25" ht="89.25" hidden="1" x14ac:dyDescent="0.2">
      <c r="A489" s="18" t="s">
        <v>88</v>
      </c>
      <c r="B489" s="16" t="s">
        <v>34</v>
      </c>
      <c r="C489" s="20" t="s">
        <v>0</v>
      </c>
      <c r="D489" s="20" t="s">
        <v>57</v>
      </c>
      <c r="E489" s="13" t="s">
        <v>115</v>
      </c>
      <c r="F489" s="9">
        <v>100</v>
      </c>
      <c r="G489" s="13">
        <f>G490</f>
        <v>0</v>
      </c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13">
        <f>Y490</f>
        <v>0</v>
      </c>
    </row>
    <row r="490" spans="1:25" ht="25.5" hidden="1" x14ac:dyDescent="0.2">
      <c r="A490" s="18" t="s">
        <v>111</v>
      </c>
      <c r="B490" s="16" t="s">
        <v>34</v>
      </c>
      <c r="C490" s="20" t="s">
        <v>0</v>
      </c>
      <c r="D490" s="20" t="s">
        <v>57</v>
      </c>
      <c r="E490" s="13" t="s">
        <v>115</v>
      </c>
      <c r="F490" s="9">
        <v>110</v>
      </c>
      <c r="G490" s="13">
        <v>0</v>
      </c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13">
        <v>0</v>
      </c>
    </row>
    <row r="491" spans="1:25" ht="38.25" hidden="1" x14ac:dyDescent="0.2">
      <c r="A491" s="18" t="s">
        <v>312</v>
      </c>
      <c r="B491" s="16" t="s">
        <v>34</v>
      </c>
      <c r="C491" s="20" t="s">
        <v>0</v>
      </c>
      <c r="D491" s="20" t="s">
        <v>57</v>
      </c>
      <c r="E491" s="13" t="s">
        <v>115</v>
      </c>
      <c r="F491" s="9">
        <v>200</v>
      </c>
      <c r="G491" s="13">
        <f>G492</f>
        <v>0</v>
      </c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13">
        <f>Y492</f>
        <v>0</v>
      </c>
    </row>
    <row r="492" spans="1:25" ht="38.25" hidden="1" x14ac:dyDescent="0.2">
      <c r="A492" s="18" t="s">
        <v>313</v>
      </c>
      <c r="B492" s="16" t="s">
        <v>34</v>
      </c>
      <c r="C492" s="20" t="s">
        <v>0</v>
      </c>
      <c r="D492" s="20" t="s">
        <v>57</v>
      </c>
      <c r="E492" s="13" t="s">
        <v>115</v>
      </c>
      <c r="F492" s="9">
        <v>240</v>
      </c>
      <c r="G492" s="13">
        <v>0</v>
      </c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13">
        <v>0</v>
      </c>
    </row>
    <row r="493" spans="1:25" ht="43.5" customHeight="1" x14ac:dyDescent="0.2">
      <c r="A493" s="15" t="s">
        <v>412</v>
      </c>
      <c r="B493" s="16" t="s">
        <v>34</v>
      </c>
      <c r="C493" s="20" t="s">
        <v>0</v>
      </c>
      <c r="D493" s="20" t="s">
        <v>57</v>
      </c>
      <c r="E493" s="13" t="s">
        <v>116</v>
      </c>
      <c r="F493" s="9"/>
      <c r="G493" s="13">
        <f>G494+G497</f>
        <v>7096</v>
      </c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13">
        <f>Y494+Y497</f>
        <v>7103</v>
      </c>
    </row>
    <row r="494" spans="1:25" ht="38.25" x14ac:dyDescent="0.2">
      <c r="A494" s="41" t="s">
        <v>97</v>
      </c>
      <c r="B494" s="16" t="s">
        <v>34</v>
      </c>
      <c r="C494" s="20" t="s">
        <v>0</v>
      </c>
      <c r="D494" s="20" t="s">
        <v>57</v>
      </c>
      <c r="E494" s="13" t="s">
        <v>117</v>
      </c>
      <c r="F494" s="9"/>
      <c r="G494" s="13">
        <f>G495</f>
        <v>438</v>
      </c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13">
        <f>Y495</f>
        <v>438</v>
      </c>
    </row>
    <row r="495" spans="1:25" ht="89.25" x14ac:dyDescent="0.2">
      <c r="A495" s="18" t="s">
        <v>88</v>
      </c>
      <c r="B495" s="16" t="s">
        <v>34</v>
      </c>
      <c r="C495" s="20" t="s">
        <v>0</v>
      </c>
      <c r="D495" s="20" t="s">
        <v>57</v>
      </c>
      <c r="E495" s="13" t="s">
        <v>117</v>
      </c>
      <c r="F495" s="9">
        <v>100</v>
      </c>
      <c r="G495" s="13">
        <f>G496</f>
        <v>438</v>
      </c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13">
        <f>Y496</f>
        <v>438</v>
      </c>
    </row>
    <row r="496" spans="1:25" ht="25.5" x14ac:dyDescent="0.2">
      <c r="A496" s="18" t="s">
        <v>111</v>
      </c>
      <c r="B496" s="16" t="s">
        <v>34</v>
      </c>
      <c r="C496" s="20" t="s">
        <v>0</v>
      </c>
      <c r="D496" s="20" t="s">
        <v>57</v>
      </c>
      <c r="E496" s="13" t="s">
        <v>117</v>
      </c>
      <c r="F496" s="9">
        <v>110</v>
      </c>
      <c r="G496" s="13">
        <v>438</v>
      </c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13">
        <v>438</v>
      </c>
    </row>
    <row r="497" spans="1:25" ht="25.5" x14ac:dyDescent="0.2">
      <c r="A497" s="21" t="s">
        <v>64</v>
      </c>
      <c r="B497" s="16" t="s">
        <v>34</v>
      </c>
      <c r="C497" s="16" t="s">
        <v>0</v>
      </c>
      <c r="D497" s="16" t="s">
        <v>57</v>
      </c>
      <c r="E497" s="16" t="s">
        <v>105</v>
      </c>
      <c r="F497" s="9"/>
      <c r="G497" s="13">
        <f>G498+G500</f>
        <v>6658</v>
      </c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13">
        <f>Y498+Y500</f>
        <v>6665</v>
      </c>
    </row>
    <row r="498" spans="1:25" ht="89.25" x14ac:dyDescent="0.2">
      <c r="A498" s="18" t="s">
        <v>88</v>
      </c>
      <c r="B498" s="16" t="s">
        <v>34</v>
      </c>
      <c r="C498" s="16" t="s">
        <v>0</v>
      </c>
      <c r="D498" s="16" t="s">
        <v>57</v>
      </c>
      <c r="E498" s="16" t="s">
        <v>105</v>
      </c>
      <c r="F498" s="9">
        <v>100</v>
      </c>
      <c r="G498" s="13">
        <f>G499</f>
        <v>6414</v>
      </c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13">
        <f>Y499</f>
        <v>6421</v>
      </c>
    </row>
    <row r="499" spans="1:25" ht="38.25" x14ac:dyDescent="0.2">
      <c r="A499" s="19" t="s">
        <v>194</v>
      </c>
      <c r="B499" s="16" t="s">
        <v>34</v>
      </c>
      <c r="C499" s="16" t="s">
        <v>0</v>
      </c>
      <c r="D499" s="16" t="s">
        <v>57</v>
      </c>
      <c r="E499" s="16" t="s">
        <v>105</v>
      </c>
      <c r="F499" s="9">
        <v>120</v>
      </c>
      <c r="G499" s="13">
        <f>6189+225</f>
        <v>6414</v>
      </c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13">
        <f>6189+232</f>
        <v>6421</v>
      </c>
    </row>
    <row r="500" spans="1:25" ht="38.25" x14ac:dyDescent="0.2">
      <c r="A500" s="18" t="s">
        <v>312</v>
      </c>
      <c r="B500" s="16" t="s">
        <v>34</v>
      </c>
      <c r="C500" s="16" t="s">
        <v>0</v>
      </c>
      <c r="D500" s="16" t="s">
        <v>57</v>
      </c>
      <c r="E500" s="16" t="s">
        <v>105</v>
      </c>
      <c r="F500" s="9">
        <v>200</v>
      </c>
      <c r="G500" s="13">
        <f>G501</f>
        <v>244</v>
      </c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13">
        <f>Y501</f>
        <v>244</v>
      </c>
    </row>
    <row r="501" spans="1:25" ht="38.25" x14ac:dyDescent="0.2">
      <c r="A501" s="18" t="s">
        <v>313</v>
      </c>
      <c r="B501" s="16" t="s">
        <v>34</v>
      </c>
      <c r="C501" s="16" t="s">
        <v>0</v>
      </c>
      <c r="D501" s="16" t="s">
        <v>57</v>
      </c>
      <c r="E501" s="16" t="s">
        <v>105</v>
      </c>
      <c r="F501" s="9">
        <v>240</v>
      </c>
      <c r="G501" s="13">
        <v>244</v>
      </c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13">
        <v>244</v>
      </c>
    </row>
    <row r="502" spans="1:25" x14ac:dyDescent="0.2">
      <c r="A502" s="58" t="s">
        <v>49</v>
      </c>
      <c r="B502" s="16" t="s">
        <v>34</v>
      </c>
      <c r="C502" s="37">
        <v>10</v>
      </c>
      <c r="D502" s="37" t="s">
        <v>17</v>
      </c>
      <c r="E502" s="16"/>
      <c r="F502" s="9"/>
      <c r="G502" s="13">
        <f>G504</f>
        <v>83829</v>
      </c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13">
        <f t="shared" ref="Y502:Y507" si="66">Y503</f>
        <v>83804</v>
      </c>
    </row>
    <row r="503" spans="1:25" x14ac:dyDescent="0.2">
      <c r="A503" s="11" t="s">
        <v>39</v>
      </c>
      <c r="B503" s="16" t="s">
        <v>34</v>
      </c>
      <c r="C503" s="37" t="s">
        <v>36</v>
      </c>
      <c r="D503" s="37" t="s">
        <v>2</v>
      </c>
      <c r="E503" s="16"/>
      <c r="F503" s="9"/>
      <c r="G503" s="13">
        <f>G504</f>
        <v>83829</v>
      </c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13">
        <f t="shared" si="66"/>
        <v>83804</v>
      </c>
    </row>
    <row r="504" spans="1:25" ht="25.5" x14ac:dyDescent="0.2">
      <c r="A504" s="112" t="s">
        <v>550</v>
      </c>
      <c r="B504" s="16" t="s">
        <v>34</v>
      </c>
      <c r="C504" s="37" t="s">
        <v>36</v>
      </c>
      <c r="D504" s="37" t="s">
        <v>2</v>
      </c>
      <c r="E504" s="113" t="s">
        <v>438</v>
      </c>
      <c r="F504" s="9"/>
      <c r="G504" s="13">
        <f>G505</f>
        <v>83829</v>
      </c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13">
        <f t="shared" si="66"/>
        <v>83804</v>
      </c>
    </row>
    <row r="505" spans="1:25" ht="76.5" x14ac:dyDescent="0.2">
      <c r="A505" s="17" t="s">
        <v>436</v>
      </c>
      <c r="B505" s="16" t="s">
        <v>34</v>
      </c>
      <c r="C505" s="37" t="s">
        <v>36</v>
      </c>
      <c r="D505" s="37" t="s">
        <v>2</v>
      </c>
      <c r="E505" s="113" t="s">
        <v>439</v>
      </c>
      <c r="F505" s="9"/>
      <c r="G505" s="13">
        <f>G506</f>
        <v>83829</v>
      </c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13">
        <f t="shared" si="66"/>
        <v>83804</v>
      </c>
    </row>
    <row r="506" spans="1:25" ht="76.5" x14ac:dyDescent="0.2">
      <c r="A506" s="17" t="s">
        <v>437</v>
      </c>
      <c r="B506" s="16" t="s">
        <v>34</v>
      </c>
      <c r="C506" s="37" t="s">
        <v>36</v>
      </c>
      <c r="D506" s="37" t="s">
        <v>2</v>
      </c>
      <c r="E506" s="113" t="s">
        <v>440</v>
      </c>
      <c r="F506" s="9"/>
      <c r="G506" s="13">
        <f>G507</f>
        <v>83829</v>
      </c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13">
        <f t="shared" si="66"/>
        <v>83804</v>
      </c>
    </row>
    <row r="507" spans="1:25" ht="25.5" x14ac:dyDescent="0.2">
      <c r="A507" s="18" t="s">
        <v>79</v>
      </c>
      <c r="B507" s="16" t="s">
        <v>34</v>
      </c>
      <c r="C507" s="37" t="s">
        <v>36</v>
      </c>
      <c r="D507" s="37" t="s">
        <v>2</v>
      </c>
      <c r="E507" s="113" t="s">
        <v>440</v>
      </c>
      <c r="F507" s="9">
        <v>300</v>
      </c>
      <c r="G507" s="13">
        <f>G508</f>
        <v>83829</v>
      </c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13">
        <f t="shared" si="66"/>
        <v>83804</v>
      </c>
    </row>
    <row r="508" spans="1:25" ht="38.25" x14ac:dyDescent="0.2">
      <c r="A508" s="18" t="s">
        <v>99</v>
      </c>
      <c r="B508" s="16" t="s">
        <v>34</v>
      </c>
      <c r="C508" s="37" t="s">
        <v>36</v>
      </c>
      <c r="D508" s="37" t="s">
        <v>2</v>
      </c>
      <c r="E508" s="113" t="s">
        <v>440</v>
      </c>
      <c r="F508" s="9">
        <v>320</v>
      </c>
      <c r="G508" s="13">
        <f>83820+9</f>
        <v>83829</v>
      </c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13">
        <f>83795+9</f>
        <v>83804</v>
      </c>
    </row>
    <row r="509" spans="1:25" ht="63" x14ac:dyDescent="0.2">
      <c r="A509" s="51" t="s">
        <v>58</v>
      </c>
      <c r="B509" s="16" t="s">
        <v>13</v>
      </c>
      <c r="C509" s="13"/>
      <c r="D509" s="13"/>
      <c r="E509" s="13" t="s">
        <v>60</v>
      </c>
      <c r="F509" s="9"/>
      <c r="G509" s="73">
        <f>G517+G704+G748+G789+G510</f>
        <v>1588620</v>
      </c>
      <c r="H509" s="73" t="e">
        <f>#REF!+H517+H704+H748+H789+#REF!</f>
        <v>#REF!</v>
      </c>
      <c r="I509" s="73" t="e">
        <f>#REF!+I517+I704+I748+I789+#REF!</f>
        <v>#REF!</v>
      </c>
      <c r="J509" s="73" t="e">
        <f>#REF!+J517+J704+J748+J789+#REF!</f>
        <v>#REF!</v>
      </c>
      <c r="K509" s="73" t="e">
        <f>#REF!+K517+K704+K748+K789+#REF!</f>
        <v>#REF!</v>
      </c>
      <c r="L509" s="73" t="e">
        <f>#REF!+L517+L704+L748+L789+#REF!</f>
        <v>#REF!</v>
      </c>
      <c r="M509" s="73" t="e">
        <f>#REF!+M517+M704+M748+M789+#REF!</f>
        <v>#REF!</v>
      </c>
      <c r="N509" s="73" t="e">
        <f>#REF!+N517+N704+N748+N789+#REF!</f>
        <v>#REF!</v>
      </c>
      <c r="O509" s="73" t="e">
        <f>#REF!+O517+O704+O748+O789+#REF!</f>
        <v>#REF!</v>
      </c>
      <c r="P509" s="73" t="e">
        <f>#REF!+P517+P704+P748+P789+#REF!</f>
        <v>#REF!</v>
      </c>
      <c r="Q509" s="73" t="e">
        <f>#REF!+Q517+Q704+Q748+Q789+#REF!</f>
        <v>#REF!</v>
      </c>
      <c r="R509" s="73" t="e">
        <f>#REF!+R517+R704+R748+R789+#REF!</f>
        <v>#REF!</v>
      </c>
      <c r="S509" s="73" t="e">
        <f>#REF!+S517+S704+S748+S789+#REF!</f>
        <v>#REF!</v>
      </c>
      <c r="T509" s="73" t="e">
        <f>#REF!+T517+T704+T748+T789+#REF!</f>
        <v>#REF!</v>
      </c>
      <c r="U509" s="73" t="e">
        <f>#REF!+U517+U704+U748+U789+#REF!</f>
        <v>#REF!</v>
      </c>
      <c r="V509" s="73" t="e">
        <f>#REF!+V517+V704+V748+V789+#REF!</f>
        <v>#REF!</v>
      </c>
      <c r="W509" s="73" t="e">
        <f>#REF!+W517+W704+W748+W789+#REF!</f>
        <v>#REF!</v>
      </c>
      <c r="X509" s="73" t="e">
        <f>#REF!+X517+X704+X748+X789+#REF!</f>
        <v>#REF!</v>
      </c>
      <c r="Y509" s="73">
        <f>Y517+Y704+Y748+Y789+Y510</f>
        <v>1606517</v>
      </c>
    </row>
    <row r="510" spans="1:25" ht="25.5" x14ac:dyDescent="0.2">
      <c r="A510" s="11" t="s">
        <v>51</v>
      </c>
      <c r="B510" s="16" t="s">
        <v>13</v>
      </c>
      <c r="C510" s="37" t="s">
        <v>28</v>
      </c>
      <c r="D510" s="50" t="s">
        <v>17</v>
      </c>
      <c r="E510" s="16"/>
      <c r="F510" s="9"/>
      <c r="G510" s="13">
        <f t="shared" ref="G510:G515" si="67">G511</f>
        <v>143</v>
      </c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13">
        <f t="shared" ref="Y510:Y515" si="68">Y511</f>
        <v>143</v>
      </c>
    </row>
    <row r="511" spans="1:25" x14ac:dyDescent="0.2">
      <c r="A511" s="11" t="s">
        <v>29</v>
      </c>
      <c r="B511" s="16" t="s">
        <v>13</v>
      </c>
      <c r="C511" s="37" t="s">
        <v>28</v>
      </c>
      <c r="D511" s="37" t="s">
        <v>0</v>
      </c>
      <c r="E511" s="16"/>
      <c r="F511" s="9"/>
      <c r="G511" s="13">
        <f t="shared" si="67"/>
        <v>143</v>
      </c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13">
        <f t="shared" si="68"/>
        <v>143</v>
      </c>
    </row>
    <row r="512" spans="1:25" ht="38.25" x14ac:dyDescent="0.2">
      <c r="A512" s="56" t="s">
        <v>480</v>
      </c>
      <c r="B512" s="16" t="s">
        <v>13</v>
      </c>
      <c r="C512" s="37" t="s">
        <v>28</v>
      </c>
      <c r="D512" s="37" t="s">
        <v>0</v>
      </c>
      <c r="E512" s="64" t="s">
        <v>229</v>
      </c>
      <c r="F512" s="9"/>
      <c r="G512" s="13">
        <f t="shared" si="67"/>
        <v>143</v>
      </c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13">
        <f t="shared" si="68"/>
        <v>143</v>
      </c>
    </row>
    <row r="513" spans="1:25" ht="38.25" x14ac:dyDescent="0.2">
      <c r="A513" s="56" t="s">
        <v>481</v>
      </c>
      <c r="B513" s="16" t="s">
        <v>13</v>
      </c>
      <c r="C513" s="37" t="s">
        <v>28</v>
      </c>
      <c r="D513" s="37" t="s">
        <v>0</v>
      </c>
      <c r="E513" s="64" t="s">
        <v>246</v>
      </c>
      <c r="F513" s="9"/>
      <c r="G513" s="13">
        <f t="shared" si="67"/>
        <v>143</v>
      </c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13">
        <f t="shared" si="68"/>
        <v>143</v>
      </c>
    </row>
    <row r="514" spans="1:25" ht="46.9" customHeight="1" x14ac:dyDescent="0.2">
      <c r="A514" s="38" t="s">
        <v>482</v>
      </c>
      <c r="B514" s="16" t="s">
        <v>13</v>
      </c>
      <c r="C514" s="37" t="s">
        <v>28</v>
      </c>
      <c r="D514" s="37" t="s">
        <v>0</v>
      </c>
      <c r="E514" s="114" t="s">
        <v>483</v>
      </c>
      <c r="F514" s="9"/>
      <c r="G514" s="13">
        <f t="shared" si="67"/>
        <v>143</v>
      </c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13">
        <f t="shared" si="68"/>
        <v>143</v>
      </c>
    </row>
    <row r="515" spans="1:25" ht="44.45" customHeight="1" x14ac:dyDescent="0.2">
      <c r="A515" s="18" t="s">
        <v>87</v>
      </c>
      <c r="B515" s="16" t="s">
        <v>13</v>
      </c>
      <c r="C515" s="37" t="s">
        <v>28</v>
      </c>
      <c r="D515" s="37" t="s">
        <v>0</v>
      </c>
      <c r="E515" s="114" t="s">
        <v>483</v>
      </c>
      <c r="F515" s="9">
        <v>600</v>
      </c>
      <c r="G515" s="13">
        <f t="shared" si="67"/>
        <v>143</v>
      </c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13">
        <f t="shared" si="68"/>
        <v>143</v>
      </c>
    </row>
    <row r="516" spans="1:25" ht="22.9" customHeight="1" x14ac:dyDescent="0.2">
      <c r="A516" s="19" t="s">
        <v>123</v>
      </c>
      <c r="B516" s="16" t="s">
        <v>13</v>
      </c>
      <c r="C516" s="37" t="s">
        <v>28</v>
      </c>
      <c r="D516" s="37" t="s">
        <v>0</v>
      </c>
      <c r="E516" s="114" t="s">
        <v>483</v>
      </c>
      <c r="F516" s="9">
        <v>620</v>
      </c>
      <c r="G516" s="13">
        <v>143</v>
      </c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13">
        <v>143</v>
      </c>
    </row>
    <row r="517" spans="1:25" x14ac:dyDescent="0.2">
      <c r="A517" s="32" t="s">
        <v>52</v>
      </c>
      <c r="B517" s="16" t="s">
        <v>13</v>
      </c>
      <c r="C517" s="12" t="s">
        <v>16</v>
      </c>
      <c r="D517" s="12" t="s">
        <v>17</v>
      </c>
      <c r="E517" s="13"/>
      <c r="F517" s="9"/>
      <c r="G517" s="13">
        <f t="shared" ref="G517:Y517" si="69">G518+G551+G646+G680+G613</f>
        <v>1238180</v>
      </c>
      <c r="H517" s="13" t="e">
        <f t="shared" si="69"/>
        <v>#REF!</v>
      </c>
      <c r="I517" s="13" t="e">
        <f t="shared" si="69"/>
        <v>#REF!</v>
      </c>
      <c r="J517" s="13" t="e">
        <f t="shared" si="69"/>
        <v>#REF!</v>
      </c>
      <c r="K517" s="13" t="e">
        <f t="shared" si="69"/>
        <v>#REF!</v>
      </c>
      <c r="L517" s="13" t="e">
        <f t="shared" si="69"/>
        <v>#REF!</v>
      </c>
      <c r="M517" s="13" t="e">
        <f t="shared" si="69"/>
        <v>#REF!</v>
      </c>
      <c r="N517" s="13" t="e">
        <f t="shared" si="69"/>
        <v>#REF!</v>
      </c>
      <c r="O517" s="13" t="e">
        <f t="shared" si="69"/>
        <v>#REF!</v>
      </c>
      <c r="P517" s="13" t="e">
        <f t="shared" si="69"/>
        <v>#REF!</v>
      </c>
      <c r="Q517" s="13" t="e">
        <f t="shared" si="69"/>
        <v>#REF!</v>
      </c>
      <c r="R517" s="13" t="e">
        <f t="shared" si="69"/>
        <v>#REF!</v>
      </c>
      <c r="S517" s="13" t="e">
        <f t="shared" si="69"/>
        <v>#REF!</v>
      </c>
      <c r="T517" s="13" t="e">
        <f t="shared" si="69"/>
        <v>#REF!</v>
      </c>
      <c r="U517" s="13" t="e">
        <f t="shared" si="69"/>
        <v>#REF!</v>
      </c>
      <c r="V517" s="13" t="e">
        <f t="shared" si="69"/>
        <v>#REF!</v>
      </c>
      <c r="W517" s="13" t="e">
        <f t="shared" si="69"/>
        <v>#REF!</v>
      </c>
      <c r="X517" s="13" t="e">
        <f t="shared" si="69"/>
        <v>#REF!</v>
      </c>
      <c r="Y517" s="13">
        <f t="shared" si="69"/>
        <v>1250468</v>
      </c>
    </row>
    <row r="518" spans="1:25" x14ac:dyDescent="0.2">
      <c r="A518" s="32" t="s">
        <v>40</v>
      </c>
      <c r="B518" s="16" t="s">
        <v>13</v>
      </c>
      <c r="C518" s="12" t="s">
        <v>16</v>
      </c>
      <c r="D518" s="12" t="s">
        <v>0</v>
      </c>
      <c r="E518" s="13"/>
      <c r="F518" s="9"/>
      <c r="G518" s="13">
        <f t="shared" ref="G518:Y518" si="70">G519+G546</f>
        <v>389998</v>
      </c>
      <c r="H518" s="13" t="e">
        <f t="shared" si="70"/>
        <v>#REF!</v>
      </c>
      <c r="I518" s="13" t="e">
        <f t="shared" si="70"/>
        <v>#REF!</v>
      </c>
      <c r="J518" s="13" t="e">
        <f t="shared" si="70"/>
        <v>#REF!</v>
      </c>
      <c r="K518" s="13" t="e">
        <f t="shared" si="70"/>
        <v>#REF!</v>
      </c>
      <c r="L518" s="13" t="e">
        <f t="shared" si="70"/>
        <v>#REF!</v>
      </c>
      <c r="M518" s="13" t="e">
        <f t="shared" si="70"/>
        <v>#REF!</v>
      </c>
      <c r="N518" s="13" t="e">
        <f t="shared" si="70"/>
        <v>#REF!</v>
      </c>
      <c r="O518" s="13" t="e">
        <f t="shared" si="70"/>
        <v>#REF!</v>
      </c>
      <c r="P518" s="13" t="e">
        <f t="shared" si="70"/>
        <v>#REF!</v>
      </c>
      <c r="Q518" s="13" t="e">
        <f t="shared" si="70"/>
        <v>#REF!</v>
      </c>
      <c r="R518" s="13" t="e">
        <f t="shared" si="70"/>
        <v>#REF!</v>
      </c>
      <c r="S518" s="13" t="e">
        <f t="shared" si="70"/>
        <v>#REF!</v>
      </c>
      <c r="T518" s="13" t="e">
        <f t="shared" si="70"/>
        <v>#REF!</v>
      </c>
      <c r="U518" s="13" t="e">
        <f t="shared" si="70"/>
        <v>#REF!</v>
      </c>
      <c r="V518" s="13" t="e">
        <f t="shared" si="70"/>
        <v>#REF!</v>
      </c>
      <c r="W518" s="13" t="e">
        <f t="shared" si="70"/>
        <v>#REF!</v>
      </c>
      <c r="X518" s="13" t="e">
        <f t="shared" si="70"/>
        <v>#REF!</v>
      </c>
      <c r="Y518" s="13">
        <f t="shared" si="70"/>
        <v>396816</v>
      </c>
    </row>
    <row r="519" spans="1:25" ht="25.5" x14ac:dyDescent="0.2">
      <c r="A519" s="38" t="s">
        <v>551</v>
      </c>
      <c r="B519" s="16" t="s">
        <v>13</v>
      </c>
      <c r="C519" s="12" t="s">
        <v>16</v>
      </c>
      <c r="D519" s="12" t="s">
        <v>0</v>
      </c>
      <c r="E519" s="13" t="s">
        <v>188</v>
      </c>
      <c r="F519" s="9"/>
      <c r="G519" s="13">
        <f>G520+G531+G535+G524+G542</f>
        <v>368536</v>
      </c>
      <c r="H519" s="13" t="e">
        <f>H520+H531+H535+H524+H542+#REF!</f>
        <v>#REF!</v>
      </c>
      <c r="I519" s="13" t="e">
        <f>I520+I531+I535+I524+I542+#REF!</f>
        <v>#REF!</v>
      </c>
      <c r="J519" s="13" t="e">
        <f>J520+J531+J535+J524+J542+#REF!</f>
        <v>#REF!</v>
      </c>
      <c r="K519" s="13" t="e">
        <f>K520+K531+K535+K524+K542+#REF!</f>
        <v>#REF!</v>
      </c>
      <c r="L519" s="13" t="e">
        <f>L520+L531+L535+L524+L542+#REF!</f>
        <v>#REF!</v>
      </c>
      <c r="M519" s="13" t="e">
        <f>M520+M531+M535+M524+M542+#REF!</f>
        <v>#REF!</v>
      </c>
      <c r="N519" s="13" t="e">
        <f>N520+N531+N535+N524+N542+#REF!</f>
        <v>#REF!</v>
      </c>
      <c r="O519" s="13" t="e">
        <f>O520+O531+O535+O524+O542+#REF!</f>
        <v>#REF!</v>
      </c>
      <c r="P519" s="13" t="e">
        <f>P520+P531+P535+P524+P542+#REF!</f>
        <v>#REF!</v>
      </c>
      <c r="Q519" s="13" t="e">
        <f>Q520+Q531+Q535+Q524+Q542+#REF!</f>
        <v>#REF!</v>
      </c>
      <c r="R519" s="13" t="e">
        <f>R520+R531+R535+R524+R542+#REF!</f>
        <v>#REF!</v>
      </c>
      <c r="S519" s="13" t="e">
        <f>S520+S531+S535+S524+S542+#REF!</f>
        <v>#REF!</v>
      </c>
      <c r="T519" s="13" t="e">
        <f>T520+T531+T535+T524+T542+#REF!</f>
        <v>#REF!</v>
      </c>
      <c r="U519" s="13" t="e">
        <f>U520+U531+U535+U524+U542+#REF!</f>
        <v>#REF!</v>
      </c>
      <c r="V519" s="13" t="e">
        <f>V520+V531+V535+V524+V542+#REF!</f>
        <v>#REF!</v>
      </c>
      <c r="W519" s="13" t="e">
        <f>W520+W531+W535+W524+W542+#REF!</f>
        <v>#REF!</v>
      </c>
      <c r="X519" s="13" t="e">
        <f>X520+X531+X535+X524+X542+#REF!</f>
        <v>#REF!</v>
      </c>
      <c r="Y519" s="13">
        <f>Y520+Y531+Y535+Y524+Y542</f>
        <v>375354</v>
      </c>
    </row>
    <row r="520" spans="1:25" ht="51" x14ac:dyDescent="0.2">
      <c r="A520" s="38" t="s">
        <v>275</v>
      </c>
      <c r="B520" s="16" t="s">
        <v>13</v>
      </c>
      <c r="C520" s="12" t="s">
        <v>16</v>
      </c>
      <c r="D520" s="12" t="s">
        <v>0</v>
      </c>
      <c r="E520" s="13" t="s">
        <v>135</v>
      </c>
      <c r="F520" s="9"/>
      <c r="G520" s="13">
        <f>G521</f>
        <v>153222</v>
      </c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13">
        <f>Y521</f>
        <v>154111</v>
      </c>
    </row>
    <row r="521" spans="1:25" ht="51" x14ac:dyDescent="0.2">
      <c r="A521" s="41" t="s">
        <v>340</v>
      </c>
      <c r="B521" s="16" t="s">
        <v>13</v>
      </c>
      <c r="C521" s="12" t="s">
        <v>16</v>
      </c>
      <c r="D521" s="12" t="s">
        <v>0</v>
      </c>
      <c r="E521" s="13" t="s">
        <v>136</v>
      </c>
      <c r="F521" s="9"/>
      <c r="G521" s="13">
        <f>G522</f>
        <v>153222</v>
      </c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13">
        <f>Y522</f>
        <v>154111</v>
      </c>
    </row>
    <row r="522" spans="1:25" ht="39.75" customHeight="1" x14ac:dyDescent="0.2">
      <c r="A522" s="18" t="s">
        <v>87</v>
      </c>
      <c r="B522" s="16" t="s">
        <v>13</v>
      </c>
      <c r="C522" s="12" t="s">
        <v>16</v>
      </c>
      <c r="D522" s="12" t="s">
        <v>0</v>
      </c>
      <c r="E522" s="13" t="s">
        <v>136</v>
      </c>
      <c r="F522" s="9">
        <v>600</v>
      </c>
      <c r="G522" s="13">
        <f>G523</f>
        <v>153222</v>
      </c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13">
        <f>Y523</f>
        <v>154111</v>
      </c>
    </row>
    <row r="523" spans="1:25" ht="20.45" customHeight="1" x14ac:dyDescent="0.2">
      <c r="A523" s="19" t="s">
        <v>123</v>
      </c>
      <c r="B523" s="16" t="s">
        <v>13</v>
      </c>
      <c r="C523" s="12" t="s">
        <v>16</v>
      </c>
      <c r="D523" s="12" t="s">
        <v>0</v>
      </c>
      <c r="E523" s="13" t="s">
        <v>136</v>
      </c>
      <c r="F523" s="9">
        <v>620</v>
      </c>
      <c r="G523" s="13">
        <v>153222</v>
      </c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13">
        <v>154111</v>
      </c>
    </row>
    <row r="524" spans="1:25" ht="80.25" customHeight="1" x14ac:dyDescent="0.2">
      <c r="A524" s="38" t="s">
        <v>395</v>
      </c>
      <c r="B524" s="16" t="s">
        <v>13</v>
      </c>
      <c r="C524" s="12" t="s">
        <v>16</v>
      </c>
      <c r="D524" s="12" t="s">
        <v>0</v>
      </c>
      <c r="E524" s="13" t="s">
        <v>137</v>
      </c>
      <c r="F524" s="9"/>
      <c r="G524" s="13">
        <f t="shared" ref="G524:Y524" si="71">G525+G528</f>
        <v>163700</v>
      </c>
      <c r="H524" s="13">
        <f t="shared" si="71"/>
        <v>0</v>
      </c>
      <c r="I524" s="13">
        <f t="shared" si="71"/>
        <v>0</v>
      </c>
      <c r="J524" s="13">
        <f t="shared" si="71"/>
        <v>0</v>
      </c>
      <c r="K524" s="13">
        <f t="shared" si="71"/>
        <v>0</v>
      </c>
      <c r="L524" s="13">
        <f t="shared" si="71"/>
        <v>0</v>
      </c>
      <c r="M524" s="13">
        <f t="shared" si="71"/>
        <v>0</v>
      </c>
      <c r="N524" s="13">
        <f t="shared" si="71"/>
        <v>0</v>
      </c>
      <c r="O524" s="13">
        <f t="shared" si="71"/>
        <v>0</v>
      </c>
      <c r="P524" s="13">
        <f t="shared" si="71"/>
        <v>0</v>
      </c>
      <c r="Q524" s="13">
        <f t="shared" si="71"/>
        <v>0</v>
      </c>
      <c r="R524" s="13">
        <f t="shared" si="71"/>
        <v>0</v>
      </c>
      <c r="S524" s="13">
        <f t="shared" si="71"/>
        <v>0</v>
      </c>
      <c r="T524" s="13">
        <f t="shared" si="71"/>
        <v>0</v>
      </c>
      <c r="U524" s="13">
        <f t="shared" si="71"/>
        <v>0</v>
      </c>
      <c r="V524" s="13">
        <f t="shared" si="71"/>
        <v>0</v>
      </c>
      <c r="W524" s="13">
        <f t="shared" si="71"/>
        <v>0</v>
      </c>
      <c r="X524" s="13">
        <f t="shared" si="71"/>
        <v>0</v>
      </c>
      <c r="Y524" s="13">
        <f t="shared" si="71"/>
        <v>168218</v>
      </c>
    </row>
    <row r="525" spans="1:25" ht="96" customHeight="1" x14ac:dyDescent="0.2">
      <c r="A525" s="56" t="s">
        <v>341</v>
      </c>
      <c r="B525" s="16" t="s">
        <v>13</v>
      </c>
      <c r="C525" s="12" t="s">
        <v>16</v>
      </c>
      <c r="D525" s="12" t="s">
        <v>0</v>
      </c>
      <c r="E525" s="13" t="s">
        <v>199</v>
      </c>
      <c r="F525" s="9"/>
      <c r="G525" s="13">
        <f>G526</f>
        <v>163700</v>
      </c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13">
        <f>Y526</f>
        <v>168218</v>
      </c>
    </row>
    <row r="526" spans="1:25" ht="40.5" customHeight="1" x14ac:dyDescent="0.2">
      <c r="A526" s="18" t="s">
        <v>87</v>
      </c>
      <c r="B526" s="16" t="s">
        <v>13</v>
      </c>
      <c r="C526" s="12" t="s">
        <v>16</v>
      </c>
      <c r="D526" s="12" t="s">
        <v>0</v>
      </c>
      <c r="E526" s="13" t="s">
        <v>199</v>
      </c>
      <c r="F526" s="9">
        <v>600</v>
      </c>
      <c r="G526" s="13">
        <f>G527</f>
        <v>163700</v>
      </c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13">
        <f>Y527</f>
        <v>168218</v>
      </c>
    </row>
    <row r="527" spans="1:25" x14ac:dyDescent="0.2">
      <c r="A527" s="19" t="s">
        <v>123</v>
      </c>
      <c r="B527" s="16" t="s">
        <v>13</v>
      </c>
      <c r="C527" s="12" t="s">
        <v>16</v>
      </c>
      <c r="D527" s="12" t="s">
        <v>0</v>
      </c>
      <c r="E527" s="13" t="s">
        <v>199</v>
      </c>
      <c r="F527" s="9">
        <v>620</v>
      </c>
      <c r="G527" s="13">
        <v>163700</v>
      </c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13">
        <v>168218</v>
      </c>
    </row>
    <row r="528" spans="1:25" ht="38.25" hidden="1" x14ac:dyDescent="0.2">
      <c r="A528" s="38" t="s">
        <v>488</v>
      </c>
      <c r="B528" s="16" t="s">
        <v>13</v>
      </c>
      <c r="C528" s="12" t="s">
        <v>16</v>
      </c>
      <c r="D528" s="12" t="s">
        <v>0</v>
      </c>
      <c r="E528" s="13" t="s">
        <v>489</v>
      </c>
      <c r="F528" s="9"/>
      <c r="G528" s="13">
        <f>G529</f>
        <v>0</v>
      </c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13">
        <f>Y529</f>
        <v>0</v>
      </c>
    </row>
    <row r="529" spans="1:25" ht="46.5" hidden="1" customHeight="1" x14ac:dyDescent="0.2">
      <c r="A529" s="18" t="s">
        <v>87</v>
      </c>
      <c r="B529" s="16" t="s">
        <v>13</v>
      </c>
      <c r="C529" s="12" t="s">
        <v>16</v>
      </c>
      <c r="D529" s="12" t="s">
        <v>0</v>
      </c>
      <c r="E529" s="13" t="s">
        <v>489</v>
      </c>
      <c r="F529" s="9">
        <v>600</v>
      </c>
      <c r="G529" s="13">
        <f>G530</f>
        <v>0</v>
      </c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13">
        <f>Y530</f>
        <v>0</v>
      </c>
    </row>
    <row r="530" spans="1:25" hidden="1" x14ac:dyDescent="0.2">
      <c r="A530" s="19" t="s">
        <v>123</v>
      </c>
      <c r="B530" s="16" t="s">
        <v>13</v>
      </c>
      <c r="C530" s="12" t="s">
        <v>16</v>
      </c>
      <c r="D530" s="12" t="s">
        <v>0</v>
      </c>
      <c r="E530" s="13" t="s">
        <v>489</v>
      </c>
      <c r="F530" s="9">
        <v>620</v>
      </c>
      <c r="G530" s="13">
        <v>0</v>
      </c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13">
        <v>0</v>
      </c>
    </row>
    <row r="531" spans="1:25" ht="51" x14ac:dyDescent="0.2">
      <c r="A531" s="38" t="s">
        <v>276</v>
      </c>
      <c r="B531" s="50" t="s">
        <v>13</v>
      </c>
      <c r="C531" s="50" t="s">
        <v>16</v>
      </c>
      <c r="D531" s="50" t="s">
        <v>0</v>
      </c>
      <c r="E531" s="50" t="s">
        <v>140</v>
      </c>
      <c r="F531" s="74"/>
      <c r="G531" s="13">
        <f>G532</f>
        <v>7456</v>
      </c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13">
        <f>Y532</f>
        <v>7456</v>
      </c>
    </row>
    <row r="532" spans="1:25" ht="63.75" x14ac:dyDescent="0.2">
      <c r="A532" s="38" t="s">
        <v>342</v>
      </c>
      <c r="B532" s="50" t="s">
        <v>13</v>
      </c>
      <c r="C532" s="50" t="s">
        <v>16</v>
      </c>
      <c r="D532" s="50" t="s">
        <v>0</v>
      </c>
      <c r="E532" s="50" t="s">
        <v>141</v>
      </c>
      <c r="F532" s="74"/>
      <c r="G532" s="13">
        <f>G533</f>
        <v>7456</v>
      </c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13">
        <f>Y533</f>
        <v>7456</v>
      </c>
    </row>
    <row r="533" spans="1:25" ht="42.75" customHeight="1" x14ac:dyDescent="0.2">
      <c r="A533" s="19" t="s">
        <v>87</v>
      </c>
      <c r="B533" s="50" t="s">
        <v>13</v>
      </c>
      <c r="C533" s="50" t="s">
        <v>16</v>
      </c>
      <c r="D533" s="50" t="s">
        <v>0</v>
      </c>
      <c r="E533" s="50" t="s">
        <v>141</v>
      </c>
      <c r="F533" s="74">
        <v>600</v>
      </c>
      <c r="G533" s="13">
        <f>G534</f>
        <v>7456</v>
      </c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13">
        <f>Y534</f>
        <v>7456</v>
      </c>
    </row>
    <row r="534" spans="1:25" x14ac:dyDescent="0.2">
      <c r="A534" s="19" t="s">
        <v>123</v>
      </c>
      <c r="B534" s="50" t="s">
        <v>13</v>
      </c>
      <c r="C534" s="50" t="s">
        <v>16</v>
      </c>
      <c r="D534" s="50" t="s">
        <v>0</v>
      </c>
      <c r="E534" s="50" t="s">
        <v>141</v>
      </c>
      <c r="F534" s="74">
        <v>620</v>
      </c>
      <c r="G534" s="13">
        <v>7456</v>
      </c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13">
        <v>7456</v>
      </c>
    </row>
    <row r="535" spans="1:25" ht="56.25" customHeight="1" x14ac:dyDescent="0.2">
      <c r="A535" s="38" t="s">
        <v>343</v>
      </c>
      <c r="B535" s="50" t="s">
        <v>13</v>
      </c>
      <c r="C535" s="50" t="s">
        <v>16</v>
      </c>
      <c r="D535" s="50" t="s">
        <v>0</v>
      </c>
      <c r="E535" s="50" t="s">
        <v>142</v>
      </c>
      <c r="F535" s="74"/>
      <c r="G535" s="13">
        <f>G536</f>
        <v>42953</v>
      </c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13">
        <f>Y536+Y539</f>
        <v>44363</v>
      </c>
    </row>
    <row r="536" spans="1:25" ht="63.75" x14ac:dyDescent="0.2">
      <c r="A536" s="17" t="s">
        <v>342</v>
      </c>
      <c r="B536" s="16" t="s">
        <v>13</v>
      </c>
      <c r="C536" s="12" t="s">
        <v>16</v>
      </c>
      <c r="D536" s="12" t="s">
        <v>0</v>
      </c>
      <c r="E536" s="13" t="s">
        <v>143</v>
      </c>
      <c r="F536" s="9"/>
      <c r="G536" s="13">
        <f>G537</f>
        <v>42953</v>
      </c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13">
        <f>Y537</f>
        <v>44363</v>
      </c>
    </row>
    <row r="537" spans="1:25" ht="41.25" customHeight="1" x14ac:dyDescent="0.2">
      <c r="A537" s="18" t="s">
        <v>87</v>
      </c>
      <c r="B537" s="16" t="s">
        <v>13</v>
      </c>
      <c r="C537" s="12" t="s">
        <v>16</v>
      </c>
      <c r="D537" s="12" t="s">
        <v>0</v>
      </c>
      <c r="E537" s="13" t="s">
        <v>143</v>
      </c>
      <c r="F537" s="9">
        <v>600</v>
      </c>
      <c r="G537" s="13">
        <f>G538</f>
        <v>42953</v>
      </c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13">
        <f>Y538</f>
        <v>44363</v>
      </c>
    </row>
    <row r="538" spans="1:25" x14ac:dyDescent="0.2">
      <c r="A538" s="19" t="s">
        <v>123</v>
      </c>
      <c r="B538" s="16" t="s">
        <v>13</v>
      </c>
      <c r="C538" s="12" t="s">
        <v>16</v>
      </c>
      <c r="D538" s="12" t="s">
        <v>0</v>
      </c>
      <c r="E538" s="13" t="s">
        <v>143</v>
      </c>
      <c r="F538" s="9">
        <v>620</v>
      </c>
      <c r="G538" s="13">
        <f>41865+1088</f>
        <v>42953</v>
      </c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13">
        <f>43275+1088</f>
        <v>44363</v>
      </c>
    </row>
    <row r="539" spans="1:25" ht="38.25" hidden="1" x14ac:dyDescent="0.2">
      <c r="A539" s="38" t="s">
        <v>488</v>
      </c>
      <c r="B539" s="16" t="s">
        <v>13</v>
      </c>
      <c r="C539" s="12" t="s">
        <v>16</v>
      </c>
      <c r="D539" s="12" t="s">
        <v>0</v>
      </c>
      <c r="E539" s="13" t="s">
        <v>490</v>
      </c>
      <c r="F539" s="9"/>
      <c r="G539" s="13">
        <f>G540</f>
        <v>0</v>
      </c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13">
        <f>Y540</f>
        <v>0</v>
      </c>
    </row>
    <row r="540" spans="1:25" ht="42.75" hidden="1" customHeight="1" x14ac:dyDescent="0.2">
      <c r="A540" s="18" t="s">
        <v>87</v>
      </c>
      <c r="B540" s="16" t="s">
        <v>13</v>
      </c>
      <c r="C540" s="12" t="s">
        <v>16</v>
      </c>
      <c r="D540" s="12" t="s">
        <v>0</v>
      </c>
      <c r="E540" s="13" t="s">
        <v>490</v>
      </c>
      <c r="F540" s="9">
        <v>600</v>
      </c>
      <c r="G540" s="13">
        <f>G541</f>
        <v>0</v>
      </c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13">
        <f>Y541</f>
        <v>0</v>
      </c>
    </row>
    <row r="541" spans="1:25" hidden="1" x14ac:dyDescent="0.2">
      <c r="A541" s="19" t="s">
        <v>123</v>
      </c>
      <c r="B541" s="16" t="s">
        <v>13</v>
      </c>
      <c r="C541" s="12" t="s">
        <v>16</v>
      </c>
      <c r="D541" s="12" t="s">
        <v>0</v>
      </c>
      <c r="E541" s="13" t="s">
        <v>490</v>
      </c>
      <c r="F541" s="9">
        <v>620</v>
      </c>
      <c r="G541" s="13">
        <v>0</v>
      </c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13">
        <v>0</v>
      </c>
    </row>
    <row r="542" spans="1:25" ht="38.25" x14ac:dyDescent="0.2">
      <c r="A542" s="38" t="s">
        <v>315</v>
      </c>
      <c r="B542" s="16" t="s">
        <v>13</v>
      </c>
      <c r="C542" s="115" t="s">
        <v>16</v>
      </c>
      <c r="D542" s="115" t="s">
        <v>0</v>
      </c>
      <c r="E542" s="50" t="s">
        <v>318</v>
      </c>
      <c r="F542" s="50" t="s">
        <v>319</v>
      </c>
      <c r="G542" s="13">
        <f>G543</f>
        <v>1205</v>
      </c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13">
        <f>Y543</f>
        <v>1206</v>
      </c>
    </row>
    <row r="543" spans="1:25" ht="38.25" x14ac:dyDescent="0.2">
      <c r="A543" s="38" t="s">
        <v>316</v>
      </c>
      <c r="B543" s="16" t="s">
        <v>13</v>
      </c>
      <c r="C543" s="115" t="s">
        <v>16</v>
      </c>
      <c r="D543" s="115" t="s">
        <v>0</v>
      </c>
      <c r="E543" s="50" t="s">
        <v>320</v>
      </c>
      <c r="F543" s="50"/>
      <c r="G543" s="13">
        <f>G544</f>
        <v>1205</v>
      </c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13">
        <f>Y544</f>
        <v>1206</v>
      </c>
    </row>
    <row r="544" spans="1:25" ht="38.25" customHeight="1" x14ac:dyDescent="0.2">
      <c r="A544" s="19" t="s">
        <v>87</v>
      </c>
      <c r="B544" s="16" t="s">
        <v>13</v>
      </c>
      <c r="C544" s="115" t="s">
        <v>16</v>
      </c>
      <c r="D544" s="115" t="s">
        <v>0</v>
      </c>
      <c r="E544" s="50" t="s">
        <v>320</v>
      </c>
      <c r="F544" s="50" t="s">
        <v>73</v>
      </c>
      <c r="G544" s="13">
        <f>G545</f>
        <v>1205</v>
      </c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13">
        <f>Y545</f>
        <v>1206</v>
      </c>
    </row>
    <row r="545" spans="1:25" ht="40.5" customHeight="1" x14ac:dyDescent="0.2">
      <c r="A545" s="19" t="s">
        <v>317</v>
      </c>
      <c r="B545" s="16" t="s">
        <v>13</v>
      </c>
      <c r="C545" s="115" t="s">
        <v>16</v>
      </c>
      <c r="D545" s="115" t="s">
        <v>0</v>
      </c>
      <c r="E545" s="50" t="s">
        <v>320</v>
      </c>
      <c r="F545" s="50" t="s">
        <v>159</v>
      </c>
      <c r="G545" s="13">
        <v>1205</v>
      </c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13">
        <v>1206</v>
      </c>
    </row>
    <row r="546" spans="1:25" ht="93" customHeight="1" x14ac:dyDescent="0.2">
      <c r="A546" s="38" t="s">
        <v>511</v>
      </c>
      <c r="B546" s="16" t="s">
        <v>13</v>
      </c>
      <c r="C546" s="115" t="s">
        <v>16</v>
      </c>
      <c r="D546" s="115" t="s">
        <v>0</v>
      </c>
      <c r="E546" s="50" t="s">
        <v>477</v>
      </c>
      <c r="F546" s="50"/>
      <c r="G546" s="13">
        <f>G547</f>
        <v>21462</v>
      </c>
      <c r="H546" s="13">
        <f t="shared" ref="H546:Y549" si="72">H547</f>
        <v>0</v>
      </c>
      <c r="I546" s="13">
        <f t="shared" si="72"/>
        <v>0</v>
      </c>
      <c r="J546" s="13">
        <f t="shared" si="72"/>
        <v>0</v>
      </c>
      <c r="K546" s="13">
        <f t="shared" si="72"/>
        <v>0</v>
      </c>
      <c r="L546" s="13">
        <f t="shared" si="72"/>
        <v>0</v>
      </c>
      <c r="M546" s="13">
        <f t="shared" si="72"/>
        <v>0</v>
      </c>
      <c r="N546" s="13">
        <f t="shared" si="72"/>
        <v>0</v>
      </c>
      <c r="O546" s="13">
        <f t="shared" si="72"/>
        <v>0</v>
      </c>
      <c r="P546" s="13">
        <f t="shared" si="72"/>
        <v>0</v>
      </c>
      <c r="Q546" s="13">
        <f t="shared" si="72"/>
        <v>0</v>
      </c>
      <c r="R546" s="13">
        <f t="shared" si="72"/>
        <v>0</v>
      </c>
      <c r="S546" s="13">
        <f t="shared" si="72"/>
        <v>0</v>
      </c>
      <c r="T546" s="13">
        <f t="shared" si="72"/>
        <v>0</v>
      </c>
      <c r="U546" s="13">
        <f t="shared" si="72"/>
        <v>0</v>
      </c>
      <c r="V546" s="13">
        <f t="shared" si="72"/>
        <v>0</v>
      </c>
      <c r="W546" s="13">
        <f t="shared" si="72"/>
        <v>0</v>
      </c>
      <c r="X546" s="13">
        <f t="shared" si="72"/>
        <v>0</v>
      </c>
      <c r="Y546" s="13">
        <f t="shared" si="72"/>
        <v>21462</v>
      </c>
    </row>
    <row r="547" spans="1:25" ht="40.5" customHeight="1" x14ac:dyDescent="0.2">
      <c r="A547" s="38" t="s">
        <v>475</v>
      </c>
      <c r="B547" s="16" t="s">
        <v>13</v>
      </c>
      <c r="C547" s="115" t="s">
        <v>16</v>
      </c>
      <c r="D547" s="115" t="s">
        <v>0</v>
      </c>
      <c r="E547" s="50" t="s">
        <v>478</v>
      </c>
      <c r="F547" s="50"/>
      <c r="G547" s="13">
        <f>G548</f>
        <v>21462</v>
      </c>
      <c r="H547" s="13">
        <f t="shared" si="72"/>
        <v>0</v>
      </c>
      <c r="I547" s="13">
        <f t="shared" si="72"/>
        <v>0</v>
      </c>
      <c r="J547" s="13">
        <f t="shared" si="72"/>
        <v>0</v>
      </c>
      <c r="K547" s="13">
        <f t="shared" si="72"/>
        <v>0</v>
      </c>
      <c r="L547" s="13">
        <f t="shared" si="72"/>
        <v>0</v>
      </c>
      <c r="M547" s="13">
        <f t="shared" si="72"/>
        <v>0</v>
      </c>
      <c r="N547" s="13">
        <f t="shared" si="72"/>
        <v>0</v>
      </c>
      <c r="O547" s="13">
        <f t="shared" si="72"/>
        <v>0</v>
      </c>
      <c r="P547" s="13">
        <f t="shared" si="72"/>
        <v>0</v>
      </c>
      <c r="Q547" s="13">
        <f t="shared" si="72"/>
        <v>0</v>
      </c>
      <c r="R547" s="13">
        <f t="shared" si="72"/>
        <v>0</v>
      </c>
      <c r="S547" s="13">
        <f t="shared" si="72"/>
        <v>0</v>
      </c>
      <c r="T547" s="13">
        <f t="shared" si="72"/>
        <v>0</v>
      </c>
      <c r="U547" s="13">
        <f t="shared" si="72"/>
        <v>0</v>
      </c>
      <c r="V547" s="13">
        <f t="shared" si="72"/>
        <v>0</v>
      </c>
      <c r="W547" s="13">
        <f t="shared" si="72"/>
        <v>0</v>
      </c>
      <c r="X547" s="13">
        <f t="shared" si="72"/>
        <v>0</v>
      </c>
      <c r="Y547" s="13">
        <f t="shared" si="72"/>
        <v>21462</v>
      </c>
    </row>
    <row r="548" spans="1:25" ht="40.5" customHeight="1" x14ac:dyDescent="0.2">
      <c r="A548" s="38" t="s">
        <v>476</v>
      </c>
      <c r="B548" s="16" t="s">
        <v>13</v>
      </c>
      <c r="C548" s="115" t="s">
        <v>16</v>
      </c>
      <c r="D548" s="115" t="s">
        <v>0</v>
      </c>
      <c r="E548" s="50" t="s">
        <v>479</v>
      </c>
      <c r="F548" s="50"/>
      <c r="G548" s="13">
        <f>G549</f>
        <v>21462</v>
      </c>
      <c r="H548" s="13">
        <f t="shared" si="72"/>
        <v>0</v>
      </c>
      <c r="I548" s="13">
        <f t="shared" si="72"/>
        <v>0</v>
      </c>
      <c r="J548" s="13">
        <f t="shared" si="72"/>
        <v>0</v>
      </c>
      <c r="K548" s="13">
        <f t="shared" si="72"/>
        <v>0</v>
      </c>
      <c r="L548" s="13">
        <f t="shared" si="72"/>
        <v>0</v>
      </c>
      <c r="M548" s="13">
        <f t="shared" si="72"/>
        <v>0</v>
      </c>
      <c r="N548" s="13">
        <f t="shared" si="72"/>
        <v>0</v>
      </c>
      <c r="O548" s="13">
        <f t="shared" si="72"/>
        <v>0</v>
      </c>
      <c r="P548" s="13">
        <f t="shared" si="72"/>
        <v>0</v>
      </c>
      <c r="Q548" s="13">
        <f t="shared" si="72"/>
        <v>0</v>
      </c>
      <c r="R548" s="13">
        <f t="shared" si="72"/>
        <v>0</v>
      </c>
      <c r="S548" s="13">
        <f t="shared" si="72"/>
        <v>0</v>
      </c>
      <c r="T548" s="13">
        <f t="shared" si="72"/>
        <v>0</v>
      </c>
      <c r="U548" s="13">
        <f t="shared" si="72"/>
        <v>0</v>
      </c>
      <c r="V548" s="13">
        <f t="shared" si="72"/>
        <v>0</v>
      </c>
      <c r="W548" s="13">
        <f t="shared" si="72"/>
        <v>0</v>
      </c>
      <c r="X548" s="13">
        <f t="shared" si="72"/>
        <v>0</v>
      </c>
      <c r="Y548" s="13">
        <f t="shared" si="72"/>
        <v>21462</v>
      </c>
    </row>
    <row r="549" spans="1:25" ht="40.5" customHeight="1" x14ac:dyDescent="0.2">
      <c r="A549" s="19" t="s">
        <v>87</v>
      </c>
      <c r="B549" s="16" t="s">
        <v>13</v>
      </c>
      <c r="C549" s="115" t="s">
        <v>16</v>
      </c>
      <c r="D549" s="115" t="s">
        <v>0</v>
      </c>
      <c r="E549" s="50" t="s">
        <v>479</v>
      </c>
      <c r="F549" s="50" t="s">
        <v>73</v>
      </c>
      <c r="G549" s="13">
        <f>G550</f>
        <v>21462</v>
      </c>
      <c r="H549" s="13">
        <f t="shared" si="72"/>
        <v>0</v>
      </c>
      <c r="I549" s="13">
        <f t="shared" si="72"/>
        <v>0</v>
      </c>
      <c r="J549" s="13">
        <f t="shared" si="72"/>
        <v>0</v>
      </c>
      <c r="K549" s="13">
        <f t="shared" si="72"/>
        <v>0</v>
      </c>
      <c r="L549" s="13">
        <f t="shared" si="72"/>
        <v>0</v>
      </c>
      <c r="M549" s="13">
        <f t="shared" si="72"/>
        <v>0</v>
      </c>
      <c r="N549" s="13">
        <f t="shared" si="72"/>
        <v>0</v>
      </c>
      <c r="O549" s="13">
        <f t="shared" si="72"/>
        <v>0</v>
      </c>
      <c r="P549" s="13">
        <f t="shared" si="72"/>
        <v>0</v>
      </c>
      <c r="Q549" s="13">
        <f t="shared" si="72"/>
        <v>0</v>
      </c>
      <c r="R549" s="13">
        <f t="shared" si="72"/>
        <v>0</v>
      </c>
      <c r="S549" s="13">
        <f t="shared" si="72"/>
        <v>0</v>
      </c>
      <c r="T549" s="13">
        <f t="shared" si="72"/>
        <v>0</v>
      </c>
      <c r="U549" s="13">
        <f t="shared" si="72"/>
        <v>0</v>
      </c>
      <c r="V549" s="13">
        <f t="shared" si="72"/>
        <v>0</v>
      </c>
      <c r="W549" s="13">
        <f t="shared" si="72"/>
        <v>0</v>
      </c>
      <c r="X549" s="13">
        <f t="shared" si="72"/>
        <v>0</v>
      </c>
      <c r="Y549" s="13">
        <f t="shared" si="72"/>
        <v>21462</v>
      </c>
    </row>
    <row r="550" spans="1:25" ht="40.5" customHeight="1" x14ac:dyDescent="0.2">
      <c r="A550" s="19" t="s">
        <v>317</v>
      </c>
      <c r="B550" s="16" t="s">
        <v>13</v>
      </c>
      <c r="C550" s="115" t="s">
        <v>16</v>
      </c>
      <c r="D550" s="115" t="s">
        <v>0</v>
      </c>
      <c r="E550" s="50" t="s">
        <v>479</v>
      </c>
      <c r="F550" s="50" t="s">
        <v>171</v>
      </c>
      <c r="G550" s="13">
        <v>21462</v>
      </c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13">
        <v>21462</v>
      </c>
    </row>
    <row r="551" spans="1:25" x14ac:dyDescent="0.2">
      <c r="A551" s="32" t="s">
        <v>18</v>
      </c>
      <c r="B551" s="16" t="s">
        <v>13</v>
      </c>
      <c r="C551" s="12" t="s">
        <v>16</v>
      </c>
      <c r="D551" s="12" t="s">
        <v>3</v>
      </c>
      <c r="E551" s="13"/>
      <c r="F551" s="9"/>
      <c r="G551" s="75">
        <f t="shared" ref="G551:Y551" si="73">G552+G603+G608</f>
        <v>700541</v>
      </c>
      <c r="H551" s="75" t="e">
        <f t="shared" si="73"/>
        <v>#REF!</v>
      </c>
      <c r="I551" s="75" t="e">
        <f t="shared" si="73"/>
        <v>#REF!</v>
      </c>
      <c r="J551" s="75" t="e">
        <f t="shared" si="73"/>
        <v>#REF!</v>
      </c>
      <c r="K551" s="75" t="e">
        <f t="shared" si="73"/>
        <v>#REF!</v>
      </c>
      <c r="L551" s="75" t="e">
        <f t="shared" si="73"/>
        <v>#REF!</v>
      </c>
      <c r="M551" s="75" t="e">
        <f t="shared" si="73"/>
        <v>#REF!</v>
      </c>
      <c r="N551" s="75" t="e">
        <f t="shared" si="73"/>
        <v>#REF!</v>
      </c>
      <c r="O551" s="75" t="e">
        <f t="shared" si="73"/>
        <v>#REF!</v>
      </c>
      <c r="P551" s="75" t="e">
        <f t="shared" si="73"/>
        <v>#REF!</v>
      </c>
      <c r="Q551" s="75" t="e">
        <f t="shared" si="73"/>
        <v>#REF!</v>
      </c>
      <c r="R551" s="75" t="e">
        <f t="shared" si="73"/>
        <v>#REF!</v>
      </c>
      <c r="S551" s="75" t="e">
        <f t="shared" si="73"/>
        <v>#REF!</v>
      </c>
      <c r="T551" s="75" t="e">
        <f t="shared" si="73"/>
        <v>#REF!</v>
      </c>
      <c r="U551" s="75" t="e">
        <f t="shared" si="73"/>
        <v>#REF!</v>
      </c>
      <c r="V551" s="75" t="e">
        <f t="shared" si="73"/>
        <v>#REF!</v>
      </c>
      <c r="W551" s="75" t="e">
        <f t="shared" si="73"/>
        <v>#REF!</v>
      </c>
      <c r="X551" s="75" t="e">
        <f t="shared" si="73"/>
        <v>#REF!</v>
      </c>
      <c r="Y551" s="75">
        <f t="shared" si="73"/>
        <v>707085</v>
      </c>
    </row>
    <row r="552" spans="1:25" ht="25.5" x14ac:dyDescent="0.2">
      <c r="A552" s="38" t="s">
        <v>552</v>
      </c>
      <c r="B552" s="16" t="s">
        <v>13</v>
      </c>
      <c r="C552" s="12" t="s">
        <v>16</v>
      </c>
      <c r="D552" s="12" t="s">
        <v>3</v>
      </c>
      <c r="E552" s="13" t="s">
        <v>188</v>
      </c>
      <c r="F552" s="9"/>
      <c r="G552" s="13">
        <f>G553+G580+G565+G584+G588+G592+G557+G569+G561+G599</f>
        <v>678723</v>
      </c>
      <c r="H552" s="13" t="e">
        <f>H553+H580+#REF!+H565+H584+H588+H592+H557+H569+H561</f>
        <v>#REF!</v>
      </c>
      <c r="I552" s="13" t="e">
        <f>I553+I580+#REF!+I565+I584+I588+I592+I557+I569+I561</f>
        <v>#REF!</v>
      </c>
      <c r="J552" s="13" t="e">
        <f>J553+J580+#REF!+J565+J584+J588+J592+J557+J569+J561</f>
        <v>#REF!</v>
      </c>
      <c r="K552" s="13" t="e">
        <f>K553+K580+#REF!+K565+K584+K588+K592+K557+K569+K561</f>
        <v>#REF!</v>
      </c>
      <c r="L552" s="13" t="e">
        <f>L553+L580+#REF!+L565+L584+L588+L592+L557+L569+L561</f>
        <v>#REF!</v>
      </c>
      <c r="M552" s="13" t="e">
        <f>M553+M580+#REF!+M565+M584+M588+M592+M557+M569+M561</f>
        <v>#REF!</v>
      </c>
      <c r="N552" s="13" t="e">
        <f>N553+N580+#REF!+N565+N584+N588+N592+N557+N569+N561</f>
        <v>#REF!</v>
      </c>
      <c r="O552" s="13" t="e">
        <f>O553+O580+#REF!+O565+O584+O588+O592+O557+O569+O561</f>
        <v>#REF!</v>
      </c>
      <c r="P552" s="13" t="e">
        <f>P553+P580+#REF!+P565+P584+P588+P592+P557+P569+P561</f>
        <v>#REF!</v>
      </c>
      <c r="Q552" s="13" t="e">
        <f>Q553+Q580+#REF!+Q565+Q584+Q588+Q592+Q557+Q569+Q561</f>
        <v>#REF!</v>
      </c>
      <c r="R552" s="13" t="e">
        <f>R553+R580+#REF!+R565+R584+R588+R592+R557+R569+R561</f>
        <v>#REF!</v>
      </c>
      <c r="S552" s="13" t="e">
        <f>S553+S580+#REF!+S565+S584+S588+S592+S557+S569+S561</f>
        <v>#REF!</v>
      </c>
      <c r="T552" s="13" t="e">
        <f>T553+T580+#REF!+T565+T584+T588+T592+T557+T569+T561</f>
        <v>#REF!</v>
      </c>
      <c r="U552" s="13" t="e">
        <f>U553+U580+#REF!+U565+U584+U588+U592+U557+U569+U561</f>
        <v>#REF!</v>
      </c>
      <c r="V552" s="13" t="e">
        <f>V553+V580+#REF!+V565+V584+V588+V592+V557+V569+V561</f>
        <v>#REF!</v>
      </c>
      <c r="W552" s="13" t="e">
        <f>W553+W580+#REF!+W565+W584+W588+W592+W557+W569+W561</f>
        <v>#REF!</v>
      </c>
      <c r="X552" s="13" t="e">
        <f>X553+X580+#REF!+X565+X584+X588+X592+X557+X569+X561</f>
        <v>#REF!</v>
      </c>
      <c r="Y552" s="13">
        <f>Y553+Y580+Y565+Y584+Y588+Y592+Y557+Y569+Y561+Y573</f>
        <v>685267</v>
      </c>
    </row>
    <row r="553" spans="1:25" ht="76.5" x14ac:dyDescent="0.2">
      <c r="A553" s="38" t="s">
        <v>397</v>
      </c>
      <c r="B553" s="16" t="s">
        <v>13</v>
      </c>
      <c r="C553" s="12" t="s">
        <v>16</v>
      </c>
      <c r="D553" s="12" t="s">
        <v>3</v>
      </c>
      <c r="E553" s="13" t="s">
        <v>145</v>
      </c>
      <c r="F553" s="9"/>
      <c r="G553" s="13">
        <f>G554</f>
        <v>459666</v>
      </c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13">
        <f>Y554</f>
        <v>462180</v>
      </c>
    </row>
    <row r="554" spans="1:25" ht="114.75" x14ac:dyDescent="0.2">
      <c r="A554" s="56" t="s">
        <v>344</v>
      </c>
      <c r="B554" s="16" t="s">
        <v>13</v>
      </c>
      <c r="C554" s="12" t="s">
        <v>16</v>
      </c>
      <c r="D554" s="12" t="s">
        <v>3</v>
      </c>
      <c r="E554" s="13" t="s">
        <v>144</v>
      </c>
      <c r="F554" s="9"/>
      <c r="G554" s="13">
        <f>G555</f>
        <v>459666</v>
      </c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13">
        <f>Y555</f>
        <v>462180</v>
      </c>
    </row>
    <row r="555" spans="1:25" ht="39" customHeight="1" x14ac:dyDescent="0.2">
      <c r="A555" s="18" t="s">
        <v>87</v>
      </c>
      <c r="B555" s="16" t="s">
        <v>13</v>
      </c>
      <c r="C555" s="12" t="s">
        <v>16</v>
      </c>
      <c r="D555" s="12" t="s">
        <v>3</v>
      </c>
      <c r="E555" s="13" t="s">
        <v>144</v>
      </c>
      <c r="F555" s="9">
        <v>600</v>
      </c>
      <c r="G555" s="13">
        <f>G556</f>
        <v>459666</v>
      </c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13">
        <f>Y556</f>
        <v>462180</v>
      </c>
    </row>
    <row r="556" spans="1:25" x14ac:dyDescent="0.2">
      <c r="A556" s="19" t="s">
        <v>123</v>
      </c>
      <c r="B556" s="16" t="s">
        <v>13</v>
      </c>
      <c r="C556" s="12" t="s">
        <v>16</v>
      </c>
      <c r="D556" s="12" t="s">
        <v>3</v>
      </c>
      <c r="E556" s="13" t="s">
        <v>144</v>
      </c>
      <c r="F556" s="9">
        <v>620</v>
      </c>
      <c r="G556" s="13">
        <v>459666</v>
      </c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13">
        <v>462180</v>
      </c>
    </row>
    <row r="557" spans="1:25" ht="66" customHeight="1" x14ac:dyDescent="0.2">
      <c r="A557" s="34" t="s">
        <v>398</v>
      </c>
      <c r="B557" s="16" t="s">
        <v>13</v>
      </c>
      <c r="C557" s="12" t="s">
        <v>16</v>
      </c>
      <c r="D557" s="12" t="s">
        <v>3</v>
      </c>
      <c r="E557" s="13" t="s">
        <v>156</v>
      </c>
      <c r="F557" s="9"/>
      <c r="G557" s="13">
        <f>G558</f>
        <v>7056</v>
      </c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13">
        <f>Y558</f>
        <v>7083</v>
      </c>
    </row>
    <row r="558" spans="1:25" ht="66.75" customHeight="1" x14ac:dyDescent="0.2">
      <c r="A558" s="34" t="s">
        <v>345</v>
      </c>
      <c r="B558" s="16" t="s">
        <v>13</v>
      </c>
      <c r="C558" s="12" t="s">
        <v>16</v>
      </c>
      <c r="D558" s="12" t="s">
        <v>3</v>
      </c>
      <c r="E558" s="13" t="s">
        <v>155</v>
      </c>
      <c r="F558" s="9"/>
      <c r="G558" s="13">
        <f>G559</f>
        <v>7056</v>
      </c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13">
        <f>Y559</f>
        <v>7083</v>
      </c>
    </row>
    <row r="559" spans="1:25" ht="41.25" customHeight="1" x14ac:dyDescent="0.2">
      <c r="A559" s="18" t="s">
        <v>87</v>
      </c>
      <c r="B559" s="16" t="s">
        <v>13</v>
      </c>
      <c r="C559" s="12" t="s">
        <v>16</v>
      </c>
      <c r="D559" s="12" t="s">
        <v>3</v>
      </c>
      <c r="E559" s="13" t="s">
        <v>155</v>
      </c>
      <c r="F559" s="9">
        <v>600</v>
      </c>
      <c r="G559" s="13">
        <f>G560</f>
        <v>7056</v>
      </c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13">
        <f>Y560</f>
        <v>7083</v>
      </c>
    </row>
    <row r="560" spans="1:25" ht="39" customHeight="1" x14ac:dyDescent="0.2">
      <c r="A560" s="19" t="s">
        <v>160</v>
      </c>
      <c r="B560" s="16" t="s">
        <v>13</v>
      </c>
      <c r="C560" s="12" t="s">
        <v>16</v>
      </c>
      <c r="D560" s="12" t="s">
        <v>3</v>
      </c>
      <c r="E560" s="13" t="s">
        <v>155</v>
      </c>
      <c r="F560" s="9">
        <v>630</v>
      </c>
      <c r="G560" s="13">
        <v>7056</v>
      </c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13">
        <v>7083</v>
      </c>
    </row>
    <row r="561" spans="1:25" ht="38.25" x14ac:dyDescent="0.2">
      <c r="A561" s="19" t="s">
        <v>396</v>
      </c>
      <c r="B561" s="50" t="s">
        <v>13</v>
      </c>
      <c r="C561" s="50" t="s">
        <v>16</v>
      </c>
      <c r="D561" s="12" t="s">
        <v>3</v>
      </c>
      <c r="E561" s="50" t="s">
        <v>138</v>
      </c>
      <c r="F561" s="74"/>
      <c r="G561" s="13">
        <f>G562</f>
        <v>1152</v>
      </c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13">
        <f>Y562</f>
        <v>1152</v>
      </c>
    </row>
    <row r="562" spans="1:25" ht="63.75" x14ac:dyDescent="0.2">
      <c r="A562" s="38" t="s">
        <v>342</v>
      </c>
      <c r="B562" s="50" t="s">
        <v>13</v>
      </c>
      <c r="C562" s="50" t="s">
        <v>16</v>
      </c>
      <c r="D562" s="12" t="s">
        <v>3</v>
      </c>
      <c r="E562" s="50" t="s">
        <v>139</v>
      </c>
      <c r="F562" s="74"/>
      <c r="G562" s="13">
        <f>G563</f>
        <v>1152</v>
      </c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13">
        <f>Y563</f>
        <v>1152</v>
      </c>
    </row>
    <row r="563" spans="1:25" ht="43.5" customHeight="1" x14ac:dyDescent="0.2">
      <c r="A563" s="19" t="s">
        <v>87</v>
      </c>
      <c r="B563" s="50" t="s">
        <v>13</v>
      </c>
      <c r="C563" s="50" t="s">
        <v>16</v>
      </c>
      <c r="D563" s="12" t="s">
        <v>3</v>
      </c>
      <c r="E563" s="50" t="s">
        <v>139</v>
      </c>
      <c r="F563" s="74">
        <v>600</v>
      </c>
      <c r="G563" s="13">
        <f>G564</f>
        <v>1152</v>
      </c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13">
        <f>Y564</f>
        <v>1152</v>
      </c>
    </row>
    <row r="564" spans="1:25" ht="21.6" customHeight="1" x14ac:dyDescent="0.2">
      <c r="A564" s="19" t="s">
        <v>123</v>
      </c>
      <c r="B564" s="50" t="s">
        <v>13</v>
      </c>
      <c r="C564" s="50" t="s">
        <v>16</v>
      </c>
      <c r="D564" s="12" t="s">
        <v>3</v>
      </c>
      <c r="E564" s="50" t="s">
        <v>139</v>
      </c>
      <c r="F564" s="74">
        <v>620</v>
      </c>
      <c r="G564" s="13">
        <v>1152</v>
      </c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13">
        <v>1152</v>
      </c>
    </row>
    <row r="565" spans="1:25" ht="81" customHeight="1" x14ac:dyDescent="0.2">
      <c r="A565" s="38" t="s">
        <v>399</v>
      </c>
      <c r="B565" s="16" t="s">
        <v>13</v>
      </c>
      <c r="C565" s="12" t="s">
        <v>16</v>
      </c>
      <c r="D565" s="12" t="s">
        <v>3</v>
      </c>
      <c r="E565" s="13" t="s">
        <v>163</v>
      </c>
      <c r="F565" s="9"/>
      <c r="G565" s="13">
        <f>G566</f>
        <v>7928</v>
      </c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13">
        <f>Y566</f>
        <v>7928</v>
      </c>
    </row>
    <row r="566" spans="1:25" ht="63.75" x14ac:dyDescent="0.2">
      <c r="A566" s="38" t="s">
        <v>342</v>
      </c>
      <c r="B566" s="16" t="s">
        <v>13</v>
      </c>
      <c r="C566" s="12" t="s">
        <v>16</v>
      </c>
      <c r="D566" s="12" t="s">
        <v>3</v>
      </c>
      <c r="E566" s="13" t="s">
        <v>164</v>
      </c>
      <c r="F566" s="9"/>
      <c r="G566" s="13">
        <f>G567</f>
        <v>7928</v>
      </c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13">
        <f>Y567</f>
        <v>7928</v>
      </c>
    </row>
    <row r="567" spans="1:25" ht="43.5" customHeight="1" x14ac:dyDescent="0.2">
      <c r="A567" s="19" t="s">
        <v>87</v>
      </c>
      <c r="B567" s="16" t="s">
        <v>13</v>
      </c>
      <c r="C567" s="12" t="s">
        <v>16</v>
      </c>
      <c r="D567" s="12" t="s">
        <v>3</v>
      </c>
      <c r="E567" s="13" t="s">
        <v>164</v>
      </c>
      <c r="F567" s="9">
        <v>600</v>
      </c>
      <c r="G567" s="13">
        <f>G568</f>
        <v>7928</v>
      </c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13">
        <f>Y568</f>
        <v>7928</v>
      </c>
    </row>
    <row r="568" spans="1:25" x14ac:dyDescent="0.2">
      <c r="A568" s="19" t="s">
        <v>123</v>
      </c>
      <c r="B568" s="16" t="s">
        <v>13</v>
      </c>
      <c r="C568" s="12" t="s">
        <v>16</v>
      </c>
      <c r="D568" s="12" t="s">
        <v>3</v>
      </c>
      <c r="E568" s="13" t="s">
        <v>164</v>
      </c>
      <c r="F568" s="9">
        <v>620</v>
      </c>
      <c r="G568" s="13">
        <v>7928</v>
      </c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13">
        <v>7928</v>
      </c>
    </row>
    <row r="569" spans="1:25" ht="51" x14ac:dyDescent="0.2">
      <c r="A569" s="19" t="s">
        <v>346</v>
      </c>
      <c r="B569" s="16" t="s">
        <v>13</v>
      </c>
      <c r="C569" s="12" t="s">
        <v>16</v>
      </c>
      <c r="D569" s="12" t="s">
        <v>3</v>
      </c>
      <c r="E569" s="66" t="s">
        <v>161</v>
      </c>
      <c r="F569" s="12"/>
      <c r="G569" s="13">
        <f>G570+G577</f>
        <v>88315</v>
      </c>
      <c r="H569" s="13">
        <f t="shared" ref="H569:Y569" si="74">H570+H577</f>
        <v>0</v>
      </c>
      <c r="I569" s="13">
        <f t="shared" si="74"/>
        <v>0</v>
      </c>
      <c r="J569" s="13">
        <f t="shared" si="74"/>
        <v>0</v>
      </c>
      <c r="K569" s="13">
        <f t="shared" si="74"/>
        <v>0</v>
      </c>
      <c r="L569" s="13">
        <f t="shared" si="74"/>
        <v>0</v>
      </c>
      <c r="M569" s="13">
        <f t="shared" si="74"/>
        <v>0</v>
      </c>
      <c r="N569" s="13">
        <f t="shared" si="74"/>
        <v>0</v>
      </c>
      <c r="O569" s="13">
        <f t="shared" si="74"/>
        <v>0</v>
      </c>
      <c r="P569" s="13">
        <f t="shared" si="74"/>
        <v>0</v>
      </c>
      <c r="Q569" s="13">
        <f t="shared" si="74"/>
        <v>0</v>
      </c>
      <c r="R569" s="13">
        <f t="shared" si="74"/>
        <v>0</v>
      </c>
      <c r="S569" s="13">
        <f t="shared" si="74"/>
        <v>0</v>
      </c>
      <c r="T569" s="13">
        <f t="shared" si="74"/>
        <v>0</v>
      </c>
      <c r="U569" s="13">
        <f t="shared" si="74"/>
        <v>0</v>
      </c>
      <c r="V569" s="13">
        <f t="shared" si="74"/>
        <v>0</v>
      </c>
      <c r="W569" s="13">
        <f t="shared" si="74"/>
        <v>0</v>
      </c>
      <c r="X569" s="13">
        <f t="shared" si="74"/>
        <v>0</v>
      </c>
      <c r="Y569" s="13">
        <f t="shared" si="74"/>
        <v>88579</v>
      </c>
    </row>
    <row r="570" spans="1:25" ht="54" customHeight="1" x14ac:dyDescent="0.2">
      <c r="A570" s="17" t="s">
        <v>347</v>
      </c>
      <c r="B570" s="16" t="s">
        <v>13</v>
      </c>
      <c r="C570" s="12" t="s">
        <v>16</v>
      </c>
      <c r="D570" s="12" t="s">
        <v>3</v>
      </c>
      <c r="E570" s="13" t="s">
        <v>162</v>
      </c>
      <c r="F570" s="9"/>
      <c r="G570" s="13">
        <f>G571</f>
        <v>39793</v>
      </c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13">
        <f>Y571</f>
        <v>39793</v>
      </c>
    </row>
    <row r="571" spans="1:25" ht="41.25" customHeight="1" x14ac:dyDescent="0.2">
      <c r="A571" s="18" t="s">
        <v>87</v>
      </c>
      <c r="B571" s="16" t="s">
        <v>13</v>
      </c>
      <c r="C571" s="12" t="s">
        <v>16</v>
      </c>
      <c r="D571" s="12" t="s">
        <v>3</v>
      </c>
      <c r="E571" s="13" t="s">
        <v>162</v>
      </c>
      <c r="F571" s="9">
        <v>600</v>
      </c>
      <c r="G571" s="13">
        <f>G572</f>
        <v>39793</v>
      </c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13">
        <f>Y572</f>
        <v>39793</v>
      </c>
    </row>
    <row r="572" spans="1:25" x14ac:dyDescent="0.2">
      <c r="A572" s="19" t="s">
        <v>123</v>
      </c>
      <c r="B572" s="16" t="s">
        <v>13</v>
      </c>
      <c r="C572" s="12" t="s">
        <v>16</v>
      </c>
      <c r="D572" s="12" t="s">
        <v>3</v>
      </c>
      <c r="E572" s="13" t="s">
        <v>162</v>
      </c>
      <c r="F572" s="9">
        <v>620</v>
      </c>
      <c r="G572" s="13">
        <v>39793</v>
      </c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13">
        <v>39793</v>
      </c>
    </row>
    <row r="573" spans="1:25" ht="51" hidden="1" x14ac:dyDescent="0.2">
      <c r="A573" s="19" t="s">
        <v>346</v>
      </c>
      <c r="B573" s="16" t="s">
        <v>13</v>
      </c>
      <c r="C573" s="12" t="s">
        <v>16</v>
      </c>
      <c r="D573" s="12" t="s">
        <v>3</v>
      </c>
      <c r="E573" s="66" t="s">
        <v>161</v>
      </c>
      <c r="F573" s="12"/>
      <c r="G573" s="13">
        <f>G574</f>
        <v>0</v>
      </c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13">
        <v>0</v>
      </c>
    </row>
    <row r="574" spans="1:25" ht="45" hidden="1" customHeight="1" x14ac:dyDescent="0.2">
      <c r="A574" s="38" t="s">
        <v>488</v>
      </c>
      <c r="B574" s="16" t="s">
        <v>13</v>
      </c>
      <c r="C574" s="12" t="s">
        <v>16</v>
      </c>
      <c r="D574" s="12" t="s">
        <v>3</v>
      </c>
      <c r="E574" s="13" t="s">
        <v>491</v>
      </c>
      <c r="F574" s="9"/>
      <c r="G574" s="13">
        <f>G575</f>
        <v>0</v>
      </c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13">
        <f>Y575</f>
        <v>0</v>
      </c>
    </row>
    <row r="575" spans="1:25" ht="39.75" hidden="1" customHeight="1" x14ac:dyDescent="0.2">
      <c r="A575" s="18" t="s">
        <v>87</v>
      </c>
      <c r="B575" s="16" t="s">
        <v>13</v>
      </c>
      <c r="C575" s="12" t="s">
        <v>16</v>
      </c>
      <c r="D575" s="12" t="s">
        <v>3</v>
      </c>
      <c r="E575" s="13" t="s">
        <v>491</v>
      </c>
      <c r="F575" s="9">
        <v>600</v>
      </c>
      <c r="G575" s="13">
        <f>G576</f>
        <v>0</v>
      </c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13">
        <f>Y576</f>
        <v>0</v>
      </c>
    </row>
    <row r="576" spans="1:25" hidden="1" x14ac:dyDescent="0.2">
      <c r="A576" s="19" t="s">
        <v>123</v>
      </c>
      <c r="B576" s="16" t="s">
        <v>13</v>
      </c>
      <c r="C576" s="12" t="s">
        <v>16</v>
      </c>
      <c r="D576" s="12" t="s">
        <v>3</v>
      </c>
      <c r="E576" s="13" t="s">
        <v>491</v>
      </c>
      <c r="F576" s="9">
        <v>620</v>
      </c>
      <c r="G576" s="13">
        <v>0</v>
      </c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13">
        <v>0</v>
      </c>
    </row>
    <row r="577" spans="1:25" ht="63.75" x14ac:dyDescent="0.2">
      <c r="A577" s="38" t="s">
        <v>501</v>
      </c>
      <c r="B577" s="16" t="s">
        <v>13</v>
      </c>
      <c r="C577" s="12" t="s">
        <v>16</v>
      </c>
      <c r="D577" s="12" t="s">
        <v>3</v>
      </c>
      <c r="E577" s="13" t="s">
        <v>502</v>
      </c>
      <c r="F577" s="9"/>
      <c r="G577" s="13">
        <f>G578</f>
        <v>48522</v>
      </c>
      <c r="H577" s="13">
        <f t="shared" ref="H577:Y578" si="75">H578</f>
        <v>0</v>
      </c>
      <c r="I577" s="13">
        <f t="shared" si="75"/>
        <v>0</v>
      </c>
      <c r="J577" s="13">
        <f t="shared" si="75"/>
        <v>0</v>
      </c>
      <c r="K577" s="13">
        <f t="shared" si="75"/>
        <v>0</v>
      </c>
      <c r="L577" s="13">
        <f t="shared" si="75"/>
        <v>0</v>
      </c>
      <c r="M577" s="13">
        <f t="shared" si="75"/>
        <v>0</v>
      </c>
      <c r="N577" s="13">
        <f t="shared" si="75"/>
        <v>0</v>
      </c>
      <c r="O577" s="13">
        <f t="shared" si="75"/>
        <v>0</v>
      </c>
      <c r="P577" s="13">
        <f t="shared" si="75"/>
        <v>0</v>
      </c>
      <c r="Q577" s="13">
        <f t="shared" si="75"/>
        <v>0</v>
      </c>
      <c r="R577" s="13">
        <f t="shared" si="75"/>
        <v>0</v>
      </c>
      <c r="S577" s="13">
        <f t="shared" si="75"/>
        <v>0</v>
      </c>
      <c r="T577" s="13">
        <f t="shared" si="75"/>
        <v>0</v>
      </c>
      <c r="U577" s="13">
        <f t="shared" si="75"/>
        <v>0</v>
      </c>
      <c r="V577" s="13">
        <f t="shared" si="75"/>
        <v>0</v>
      </c>
      <c r="W577" s="13">
        <f t="shared" si="75"/>
        <v>0</v>
      </c>
      <c r="X577" s="13">
        <f t="shared" si="75"/>
        <v>0</v>
      </c>
      <c r="Y577" s="13">
        <f t="shared" si="75"/>
        <v>48786</v>
      </c>
    </row>
    <row r="578" spans="1:25" ht="43.5" customHeight="1" x14ac:dyDescent="0.2">
      <c r="A578" s="18" t="s">
        <v>87</v>
      </c>
      <c r="B578" s="16" t="s">
        <v>13</v>
      </c>
      <c r="C578" s="12" t="s">
        <v>16</v>
      </c>
      <c r="D578" s="12" t="s">
        <v>3</v>
      </c>
      <c r="E578" s="13" t="s">
        <v>502</v>
      </c>
      <c r="F578" s="9">
        <v>600</v>
      </c>
      <c r="G578" s="13">
        <f>G579</f>
        <v>48522</v>
      </c>
      <c r="H578" s="13">
        <f t="shared" si="75"/>
        <v>0</v>
      </c>
      <c r="I578" s="13">
        <f t="shared" si="75"/>
        <v>0</v>
      </c>
      <c r="J578" s="13">
        <f t="shared" si="75"/>
        <v>0</v>
      </c>
      <c r="K578" s="13">
        <f t="shared" si="75"/>
        <v>0</v>
      </c>
      <c r="L578" s="13">
        <f t="shared" si="75"/>
        <v>0</v>
      </c>
      <c r="M578" s="13">
        <f t="shared" si="75"/>
        <v>0</v>
      </c>
      <c r="N578" s="13">
        <f t="shared" si="75"/>
        <v>0</v>
      </c>
      <c r="O578" s="13">
        <f t="shared" si="75"/>
        <v>0</v>
      </c>
      <c r="P578" s="13">
        <f t="shared" si="75"/>
        <v>0</v>
      </c>
      <c r="Q578" s="13">
        <f t="shared" si="75"/>
        <v>0</v>
      </c>
      <c r="R578" s="13">
        <f t="shared" si="75"/>
        <v>0</v>
      </c>
      <c r="S578" s="13">
        <f t="shared" si="75"/>
        <v>0</v>
      </c>
      <c r="T578" s="13">
        <f t="shared" si="75"/>
        <v>0</v>
      </c>
      <c r="U578" s="13">
        <f t="shared" si="75"/>
        <v>0</v>
      </c>
      <c r="V578" s="13">
        <f t="shared" si="75"/>
        <v>0</v>
      </c>
      <c r="W578" s="13">
        <f t="shared" si="75"/>
        <v>0</v>
      </c>
      <c r="X578" s="13">
        <f t="shared" si="75"/>
        <v>0</v>
      </c>
      <c r="Y578" s="13">
        <f t="shared" si="75"/>
        <v>48786</v>
      </c>
    </row>
    <row r="579" spans="1:25" x14ac:dyDescent="0.2">
      <c r="A579" s="19" t="s">
        <v>123</v>
      </c>
      <c r="B579" s="16" t="s">
        <v>13</v>
      </c>
      <c r="C579" s="12" t="s">
        <v>16</v>
      </c>
      <c r="D579" s="12" t="s">
        <v>3</v>
      </c>
      <c r="E579" s="13" t="s">
        <v>502</v>
      </c>
      <c r="F579" s="9">
        <v>620</v>
      </c>
      <c r="G579" s="13">
        <f>5+48517</f>
        <v>48522</v>
      </c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13">
        <f>5+48781</f>
        <v>48786</v>
      </c>
    </row>
    <row r="580" spans="1:25" ht="51" x14ac:dyDescent="0.2">
      <c r="A580" s="38" t="s">
        <v>400</v>
      </c>
      <c r="B580" s="16" t="s">
        <v>13</v>
      </c>
      <c r="C580" s="12" t="s">
        <v>16</v>
      </c>
      <c r="D580" s="12" t="s">
        <v>3</v>
      </c>
      <c r="E580" s="13" t="s">
        <v>157</v>
      </c>
      <c r="F580" s="9"/>
      <c r="G580" s="13">
        <f>G581</f>
        <v>782</v>
      </c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13">
        <f>Y581</f>
        <v>782</v>
      </c>
    </row>
    <row r="581" spans="1:25" ht="121.5" customHeight="1" x14ac:dyDescent="0.2">
      <c r="A581" s="38" t="s">
        <v>348</v>
      </c>
      <c r="B581" s="16" t="s">
        <v>13</v>
      </c>
      <c r="C581" s="12" t="s">
        <v>16</v>
      </c>
      <c r="D581" s="12" t="s">
        <v>3</v>
      </c>
      <c r="E581" s="66" t="s">
        <v>158</v>
      </c>
      <c r="F581" s="12"/>
      <c r="G581" s="13">
        <f>G582</f>
        <v>782</v>
      </c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13">
        <f>Y582</f>
        <v>782</v>
      </c>
    </row>
    <row r="582" spans="1:25" ht="40.5" customHeight="1" x14ac:dyDescent="0.2">
      <c r="A582" s="18" t="s">
        <v>87</v>
      </c>
      <c r="B582" s="16" t="s">
        <v>13</v>
      </c>
      <c r="C582" s="12" t="s">
        <v>16</v>
      </c>
      <c r="D582" s="12" t="s">
        <v>3</v>
      </c>
      <c r="E582" s="66" t="s">
        <v>158</v>
      </c>
      <c r="F582" s="12" t="s">
        <v>73</v>
      </c>
      <c r="G582" s="13">
        <f>G583</f>
        <v>782</v>
      </c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13">
        <f>Y583</f>
        <v>782</v>
      </c>
    </row>
    <row r="583" spans="1:25" ht="42" customHeight="1" x14ac:dyDescent="0.2">
      <c r="A583" s="19" t="s">
        <v>160</v>
      </c>
      <c r="B583" s="16" t="s">
        <v>13</v>
      </c>
      <c r="C583" s="12" t="s">
        <v>16</v>
      </c>
      <c r="D583" s="12" t="s">
        <v>3</v>
      </c>
      <c r="E583" s="66" t="s">
        <v>158</v>
      </c>
      <c r="F583" s="12" t="s">
        <v>159</v>
      </c>
      <c r="G583" s="13">
        <v>782</v>
      </c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13">
        <v>782</v>
      </c>
    </row>
    <row r="584" spans="1:25" ht="25.5" x14ac:dyDescent="0.2">
      <c r="A584" s="19" t="s">
        <v>349</v>
      </c>
      <c r="B584" s="16" t="s">
        <v>13</v>
      </c>
      <c r="C584" s="12" t="s">
        <v>16</v>
      </c>
      <c r="D584" s="12" t="s">
        <v>3</v>
      </c>
      <c r="E584" s="13" t="s">
        <v>165</v>
      </c>
      <c r="F584" s="9"/>
      <c r="G584" s="13">
        <f>G585</f>
        <v>13345</v>
      </c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13">
        <f>Y585</f>
        <v>13609</v>
      </c>
    </row>
    <row r="585" spans="1:25" ht="63.75" x14ac:dyDescent="0.2">
      <c r="A585" s="38" t="s">
        <v>342</v>
      </c>
      <c r="B585" s="16" t="s">
        <v>13</v>
      </c>
      <c r="C585" s="12" t="s">
        <v>16</v>
      </c>
      <c r="D585" s="12" t="s">
        <v>3</v>
      </c>
      <c r="E585" s="13" t="s">
        <v>166</v>
      </c>
      <c r="F585" s="9"/>
      <c r="G585" s="13">
        <f>G586</f>
        <v>13345</v>
      </c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13">
        <f>Y586</f>
        <v>13609</v>
      </c>
    </row>
    <row r="586" spans="1:25" ht="41.25" customHeight="1" x14ac:dyDescent="0.2">
      <c r="A586" s="19" t="s">
        <v>87</v>
      </c>
      <c r="B586" s="16" t="s">
        <v>13</v>
      </c>
      <c r="C586" s="12" t="s">
        <v>16</v>
      </c>
      <c r="D586" s="12" t="s">
        <v>3</v>
      </c>
      <c r="E586" s="13" t="s">
        <v>166</v>
      </c>
      <c r="F586" s="9">
        <v>600</v>
      </c>
      <c r="G586" s="13">
        <f>G587</f>
        <v>13345</v>
      </c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13">
        <f>Y587</f>
        <v>13609</v>
      </c>
    </row>
    <row r="587" spans="1:25" x14ac:dyDescent="0.2">
      <c r="A587" s="19" t="s">
        <v>123</v>
      </c>
      <c r="B587" s="16" t="s">
        <v>13</v>
      </c>
      <c r="C587" s="12" t="s">
        <v>16</v>
      </c>
      <c r="D587" s="12" t="s">
        <v>3</v>
      </c>
      <c r="E587" s="13" t="s">
        <v>166</v>
      </c>
      <c r="F587" s="9">
        <v>620</v>
      </c>
      <c r="G587" s="13">
        <v>13345</v>
      </c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13">
        <v>13609</v>
      </c>
    </row>
    <row r="588" spans="1:25" ht="51" x14ac:dyDescent="0.2">
      <c r="A588" s="19" t="s">
        <v>413</v>
      </c>
      <c r="B588" s="16" t="s">
        <v>13</v>
      </c>
      <c r="C588" s="12" t="s">
        <v>16</v>
      </c>
      <c r="D588" s="12" t="s">
        <v>3</v>
      </c>
      <c r="E588" s="13" t="s">
        <v>140</v>
      </c>
      <c r="F588" s="9"/>
      <c r="G588" s="13">
        <f>G589</f>
        <v>483</v>
      </c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13">
        <f>Y589</f>
        <v>483</v>
      </c>
    </row>
    <row r="589" spans="1:25" ht="63.75" x14ac:dyDescent="0.2">
      <c r="A589" s="38" t="s">
        <v>342</v>
      </c>
      <c r="B589" s="16" t="s">
        <v>13</v>
      </c>
      <c r="C589" s="12" t="s">
        <v>16</v>
      </c>
      <c r="D589" s="12" t="s">
        <v>3</v>
      </c>
      <c r="E589" s="13" t="s">
        <v>141</v>
      </c>
      <c r="F589" s="9"/>
      <c r="G589" s="13">
        <f>G590</f>
        <v>483</v>
      </c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13">
        <f>Y590</f>
        <v>483</v>
      </c>
    </row>
    <row r="590" spans="1:25" ht="41.25" customHeight="1" x14ac:dyDescent="0.2">
      <c r="A590" s="19" t="s">
        <v>87</v>
      </c>
      <c r="B590" s="16" t="s">
        <v>13</v>
      </c>
      <c r="C590" s="12" t="s">
        <v>16</v>
      </c>
      <c r="D590" s="12" t="s">
        <v>3</v>
      </c>
      <c r="E590" s="13" t="s">
        <v>141</v>
      </c>
      <c r="F590" s="9">
        <v>600</v>
      </c>
      <c r="G590" s="13">
        <f>G591</f>
        <v>483</v>
      </c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13">
        <f>Y591</f>
        <v>483</v>
      </c>
    </row>
    <row r="591" spans="1:25" x14ac:dyDescent="0.2">
      <c r="A591" s="19" t="s">
        <v>123</v>
      </c>
      <c r="B591" s="16" t="s">
        <v>13</v>
      </c>
      <c r="C591" s="12" t="s">
        <v>16</v>
      </c>
      <c r="D591" s="12" t="s">
        <v>3</v>
      </c>
      <c r="E591" s="13" t="s">
        <v>141</v>
      </c>
      <c r="F591" s="9">
        <v>620</v>
      </c>
      <c r="G591" s="13">
        <v>483</v>
      </c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13">
        <v>483</v>
      </c>
    </row>
    <row r="592" spans="1:25" ht="51.75" customHeight="1" x14ac:dyDescent="0.2">
      <c r="A592" s="38" t="s">
        <v>350</v>
      </c>
      <c r="B592" s="16" t="s">
        <v>13</v>
      </c>
      <c r="C592" s="12" t="s">
        <v>16</v>
      </c>
      <c r="D592" s="12" t="s">
        <v>3</v>
      </c>
      <c r="E592" s="13" t="s">
        <v>142</v>
      </c>
      <c r="F592" s="9"/>
      <c r="G592" s="13">
        <f>G593</f>
        <v>99996</v>
      </c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13">
        <f>Y593+Y596</f>
        <v>103471</v>
      </c>
    </row>
    <row r="593" spans="1:25" ht="65.25" customHeight="1" x14ac:dyDescent="0.2">
      <c r="A593" s="34" t="s">
        <v>342</v>
      </c>
      <c r="B593" s="16" t="s">
        <v>13</v>
      </c>
      <c r="C593" s="12" t="s">
        <v>16</v>
      </c>
      <c r="D593" s="12" t="s">
        <v>3</v>
      </c>
      <c r="E593" s="13" t="s">
        <v>143</v>
      </c>
      <c r="F593" s="9"/>
      <c r="G593" s="13">
        <f>G594</f>
        <v>99996</v>
      </c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13">
        <f>Y594</f>
        <v>103471</v>
      </c>
    </row>
    <row r="594" spans="1:25" ht="39.75" customHeight="1" x14ac:dyDescent="0.2">
      <c r="A594" s="18" t="s">
        <v>87</v>
      </c>
      <c r="B594" s="16" t="s">
        <v>13</v>
      </c>
      <c r="C594" s="12" t="s">
        <v>16</v>
      </c>
      <c r="D594" s="12" t="s">
        <v>3</v>
      </c>
      <c r="E594" s="13" t="s">
        <v>143</v>
      </c>
      <c r="F594" s="9">
        <v>600</v>
      </c>
      <c r="G594" s="13">
        <f>G595</f>
        <v>99996</v>
      </c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13">
        <f>Y595</f>
        <v>103471</v>
      </c>
    </row>
    <row r="595" spans="1:25" x14ac:dyDescent="0.2">
      <c r="A595" s="19" t="s">
        <v>123</v>
      </c>
      <c r="B595" s="16" t="s">
        <v>13</v>
      </c>
      <c r="C595" s="12" t="s">
        <v>16</v>
      </c>
      <c r="D595" s="12" t="s">
        <v>3</v>
      </c>
      <c r="E595" s="13" t="s">
        <v>143</v>
      </c>
      <c r="F595" s="9">
        <v>620</v>
      </c>
      <c r="G595" s="13">
        <f>98550+1446</f>
        <v>99996</v>
      </c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13">
        <f>102025+1446</f>
        <v>103471</v>
      </c>
    </row>
    <row r="596" spans="1:25" ht="38.25" hidden="1" x14ac:dyDescent="0.2">
      <c r="A596" s="38" t="s">
        <v>488</v>
      </c>
      <c r="B596" s="16" t="s">
        <v>13</v>
      </c>
      <c r="C596" s="12" t="s">
        <v>16</v>
      </c>
      <c r="D596" s="12" t="s">
        <v>3</v>
      </c>
      <c r="E596" s="13" t="s">
        <v>490</v>
      </c>
      <c r="F596" s="9"/>
      <c r="G596" s="13">
        <f>G597</f>
        <v>0</v>
      </c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13">
        <f>Y597</f>
        <v>0</v>
      </c>
    </row>
    <row r="597" spans="1:25" ht="45.75" hidden="1" customHeight="1" x14ac:dyDescent="0.2">
      <c r="A597" s="18" t="s">
        <v>87</v>
      </c>
      <c r="B597" s="16" t="s">
        <v>13</v>
      </c>
      <c r="C597" s="12" t="s">
        <v>16</v>
      </c>
      <c r="D597" s="12" t="s">
        <v>3</v>
      </c>
      <c r="E597" s="13" t="s">
        <v>490</v>
      </c>
      <c r="F597" s="9">
        <v>600</v>
      </c>
      <c r="G597" s="13">
        <f>G598</f>
        <v>0</v>
      </c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13">
        <f>Y598</f>
        <v>0</v>
      </c>
    </row>
    <row r="598" spans="1:25" hidden="1" x14ac:dyDescent="0.2">
      <c r="A598" s="19" t="s">
        <v>123</v>
      </c>
      <c r="B598" s="16" t="s">
        <v>13</v>
      </c>
      <c r="C598" s="12" t="s">
        <v>16</v>
      </c>
      <c r="D598" s="12" t="s">
        <v>3</v>
      </c>
      <c r="E598" s="13" t="s">
        <v>490</v>
      </c>
      <c r="F598" s="9">
        <v>620</v>
      </c>
      <c r="G598" s="13">
        <v>0</v>
      </c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13">
        <v>0</v>
      </c>
    </row>
    <row r="599" spans="1:25" ht="63.75" hidden="1" x14ac:dyDescent="0.2">
      <c r="A599" s="38" t="s">
        <v>534</v>
      </c>
      <c r="B599" s="16" t="s">
        <v>13</v>
      </c>
      <c r="C599" s="12" t="s">
        <v>16</v>
      </c>
      <c r="D599" s="12" t="s">
        <v>3</v>
      </c>
      <c r="E599" s="70" t="s">
        <v>538</v>
      </c>
      <c r="F599" s="9"/>
      <c r="G599" s="13">
        <f>G600</f>
        <v>0</v>
      </c>
      <c r="H599" s="13">
        <f t="shared" ref="H599:Y601" si="76">H600</f>
        <v>0</v>
      </c>
      <c r="I599" s="13">
        <f t="shared" si="76"/>
        <v>0</v>
      </c>
      <c r="J599" s="13">
        <f t="shared" si="76"/>
        <v>0</v>
      </c>
      <c r="K599" s="13">
        <f t="shared" si="76"/>
        <v>0</v>
      </c>
      <c r="L599" s="13">
        <f t="shared" si="76"/>
        <v>0</v>
      </c>
      <c r="M599" s="13">
        <f t="shared" si="76"/>
        <v>0</v>
      </c>
      <c r="N599" s="13">
        <f t="shared" si="76"/>
        <v>0</v>
      </c>
      <c r="O599" s="13">
        <f t="shared" si="76"/>
        <v>0</v>
      </c>
      <c r="P599" s="13">
        <f t="shared" si="76"/>
        <v>0</v>
      </c>
      <c r="Q599" s="13">
        <f t="shared" si="76"/>
        <v>0</v>
      </c>
      <c r="R599" s="13">
        <f t="shared" si="76"/>
        <v>0</v>
      </c>
      <c r="S599" s="13">
        <f t="shared" si="76"/>
        <v>0</v>
      </c>
      <c r="T599" s="13">
        <f t="shared" si="76"/>
        <v>0</v>
      </c>
      <c r="U599" s="13">
        <f t="shared" si="76"/>
        <v>0</v>
      </c>
      <c r="V599" s="13">
        <f t="shared" si="76"/>
        <v>0</v>
      </c>
      <c r="W599" s="13">
        <f t="shared" si="76"/>
        <v>0</v>
      </c>
      <c r="X599" s="13">
        <f t="shared" si="76"/>
        <v>0</v>
      </c>
      <c r="Y599" s="13">
        <f t="shared" si="76"/>
        <v>0</v>
      </c>
    </row>
    <row r="600" spans="1:25" ht="25.5" hidden="1" x14ac:dyDescent="0.2">
      <c r="A600" s="38" t="s">
        <v>535</v>
      </c>
      <c r="B600" s="16" t="s">
        <v>13</v>
      </c>
      <c r="C600" s="12" t="s">
        <v>16</v>
      </c>
      <c r="D600" s="12" t="s">
        <v>3</v>
      </c>
      <c r="E600" s="70" t="s">
        <v>539</v>
      </c>
      <c r="F600" s="9"/>
      <c r="G600" s="13">
        <f>G601</f>
        <v>0</v>
      </c>
      <c r="H600" s="13">
        <f t="shared" si="76"/>
        <v>0</v>
      </c>
      <c r="I600" s="13">
        <f t="shared" si="76"/>
        <v>0</v>
      </c>
      <c r="J600" s="13">
        <f t="shared" si="76"/>
        <v>0</v>
      </c>
      <c r="K600" s="13">
        <f t="shared" si="76"/>
        <v>0</v>
      </c>
      <c r="L600" s="13">
        <f t="shared" si="76"/>
        <v>0</v>
      </c>
      <c r="M600" s="13">
        <f t="shared" si="76"/>
        <v>0</v>
      </c>
      <c r="N600" s="13">
        <f t="shared" si="76"/>
        <v>0</v>
      </c>
      <c r="O600" s="13">
        <f t="shared" si="76"/>
        <v>0</v>
      </c>
      <c r="P600" s="13">
        <f t="shared" si="76"/>
        <v>0</v>
      </c>
      <c r="Q600" s="13">
        <f t="shared" si="76"/>
        <v>0</v>
      </c>
      <c r="R600" s="13">
        <f t="shared" si="76"/>
        <v>0</v>
      </c>
      <c r="S600" s="13">
        <f t="shared" si="76"/>
        <v>0</v>
      </c>
      <c r="T600" s="13">
        <f t="shared" si="76"/>
        <v>0</v>
      </c>
      <c r="U600" s="13">
        <f t="shared" si="76"/>
        <v>0</v>
      </c>
      <c r="V600" s="13">
        <f t="shared" si="76"/>
        <v>0</v>
      </c>
      <c r="W600" s="13">
        <f t="shared" si="76"/>
        <v>0</v>
      </c>
      <c r="X600" s="13">
        <f t="shared" si="76"/>
        <v>0</v>
      </c>
      <c r="Y600" s="13">
        <f t="shared" si="76"/>
        <v>0</v>
      </c>
    </row>
    <row r="601" spans="1:25" ht="38.25" hidden="1" x14ac:dyDescent="0.2">
      <c r="A601" s="19" t="s">
        <v>536</v>
      </c>
      <c r="B601" s="16" t="s">
        <v>13</v>
      </c>
      <c r="C601" s="12" t="s">
        <v>16</v>
      </c>
      <c r="D601" s="12" t="s">
        <v>3</v>
      </c>
      <c r="E601" s="70" t="s">
        <v>539</v>
      </c>
      <c r="F601" s="9">
        <v>400</v>
      </c>
      <c r="G601" s="13">
        <f>G602</f>
        <v>0</v>
      </c>
      <c r="H601" s="13">
        <f t="shared" si="76"/>
        <v>0</v>
      </c>
      <c r="I601" s="13">
        <f t="shared" si="76"/>
        <v>0</v>
      </c>
      <c r="J601" s="13">
        <f t="shared" si="76"/>
        <v>0</v>
      </c>
      <c r="K601" s="13">
        <f t="shared" si="76"/>
        <v>0</v>
      </c>
      <c r="L601" s="13">
        <f t="shared" si="76"/>
        <v>0</v>
      </c>
      <c r="M601" s="13">
        <f t="shared" si="76"/>
        <v>0</v>
      </c>
      <c r="N601" s="13">
        <f t="shared" si="76"/>
        <v>0</v>
      </c>
      <c r="O601" s="13">
        <f t="shared" si="76"/>
        <v>0</v>
      </c>
      <c r="P601" s="13">
        <f t="shared" si="76"/>
        <v>0</v>
      </c>
      <c r="Q601" s="13">
        <f t="shared" si="76"/>
        <v>0</v>
      </c>
      <c r="R601" s="13">
        <f t="shared" si="76"/>
        <v>0</v>
      </c>
      <c r="S601" s="13">
        <f t="shared" si="76"/>
        <v>0</v>
      </c>
      <c r="T601" s="13">
        <f t="shared" si="76"/>
        <v>0</v>
      </c>
      <c r="U601" s="13">
        <f t="shared" si="76"/>
        <v>0</v>
      </c>
      <c r="V601" s="13">
        <f t="shared" si="76"/>
        <v>0</v>
      </c>
      <c r="W601" s="13">
        <f t="shared" si="76"/>
        <v>0</v>
      </c>
      <c r="X601" s="13">
        <f t="shared" si="76"/>
        <v>0</v>
      </c>
      <c r="Y601" s="13">
        <f t="shared" si="76"/>
        <v>0</v>
      </c>
    </row>
    <row r="602" spans="1:25" ht="140.25" hidden="1" x14ac:dyDescent="0.2">
      <c r="A602" s="19" t="s">
        <v>537</v>
      </c>
      <c r="B602" s="16" t="s">
        <v>13</v>
      </c>
      <c r="C602" s="12" t="s">
        <v>16</v>
      </c>
      <c r="D602" s="12" t="s">
        <v>3</v>
      </c>
      <c r="E602" s="70" t="s">
        <v>539</v>
      </c>
      <c r="F602" s="9">
        <v>460</v>
      </c>
      <c r="G602" s="13">
        <v>0</v>
      </c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13">
        <v>0</v>
      </c>
    </row>
    <row r="603" spans="1:25" ht="51" x14ac:dyDescent="0.2">
      <c r="A603" s="76" t="s">
        <v>553</v>
      </c>
      <c r="B603" s="16" t="s">
        <v>13</v>
      </c>
      <c r="C603" s="77" t="s">
        <v>16</v>
      </c>
      <c r="D603" s="77" t="s">
        <v>3</v>
      </c>
      <c r="E603" s="78" t="s">
        <v>428</v>
      </c>
      <c r="F603" s="79"/>
      <c r="G603" s="13">
        <f>G604</f>
        <v>300</v>
      </c>
      <c r="H603" s="13">
        <f t="shared" ref="H603:Y606" si="77">H604</f>
        <v>0</v>
      </c>
      <c r="I603" s="13">
        <f t="shared" si="77"/>
        <v>0</v>
      </c>
      <c r="J603" s="13">
        <f t="shared" si="77"/>
        <v>0</v>
      </c>
      <c r="K603" s="13">
        <f t="shared" si="77"/>
        <v>0</v>
      </c>
      <c r="L603" s="13">
        <f t="shared" si="77"/>
        <v>0</v>
      </c>
      <c r="M603" s="13">
        <f t="shared" si="77"/>
        <v>0</v>
      </c>
      <c r="N603" s="13">
        <f t="shared" si="77"/>
        <v>0</v>
      </c>
      <c r="O603" s="13">
        <f t="shared" si="77"/>
        <v>0</v>
      </c>
      <c r="P603" s="13">
        <f t="shared" si="77"/>
        <v>0</v>
      </c>
      <c r="Q603" s="13">
        <f t="shared" si="77"/>
        <v>0</v>
      </c>
      <c r="R603" s="13">
        <f t="shared" si="77"/>
        <v>0</v>
      </c>
      <c r="S603" s="13">
        <f t="shared" si="77"/>
        <v>0</v>
      </c>
      <c r="T603" s="13">
        <f t="shared" si="77"/>
        <v>0</v>
      </c>
      <c r="U603" s="13">
        <f t="shared" si="77"/>
        <v>0</v>
      </c>
      <c r="V603" s="13">
        <f t="shared" si="77"/>
        <v>0</v>
      </c>
      <c r="W603" s="13">
        <f t="shared" si="77"/>
        <v>0</v>
      </c>
      <c r="X603" s="13">
        <f t="shared" si="77"/>
        <v>0</v>
      </c>
      <c r="Y603" s="13">
        <f t="shared" si="77"/>
        <v>300</v>
      </c>
    </row>
    <row r="604" spans="1:25" ht="63.75" x14ac:dyDescent="0.2">
      <c r="A604" s="76" t="s">
        <v>452</v>
      </c>
      <c r="B604" s="16" t="s">
        <v>13</v>
      </c>
      <c r="C604" s="77" t="s">
        <v>16</v>
      </c>
      <c r="D604" s="77" t="s">
        <v>3</v>
      </c>
      <c r="E604" s="78" t="s">
        <v>429</v>
      </c>
      <c r="F604" s="79"/>
      <c r="G604" s="13">
        <f>G605</f>
        <v>300</v>
      </c>
      <c r="H604" s="13">
        <f t="shared" si="77"/>
        <v>0</v>
      </c>
      <c r="I604" s="13">
        <f t="shared" si="77"/>
        <v>0</v>
      </c>
      <c r="J604" s="13">
        <f t="shared" si="77"/>
        <v>0</v>
      </c>
      <c r="K604" s="13">
        <f t="shared" si="77"/>
        <v>0</v>
      </c>
      <c r="L604" s="13">
        <f t="shared" si="77"/>
        <v>0</v>
      </c>
      <c r="M604" s="13">
        <f t="shared" si="77"/>
        <v>0</v>
      </c>
      <c r="N604" s="13">
        <f t="shared" si="77"/>
        <v>0</v>
      </c>
      <c r="O604" s="13">
        <f t="shared" si="77"/>
        <v>0</v>
      </c>
      <c r="P604" s="13">
        <f t="shared" si="77"/>
        <v>0</v>
      </c>
      <c r="Q604" s="13">
        <f t="shared" si="77"/>
        <v>0</v>
      </c>
      <c r="R604" s="13">
        <f t="shared" si="77"/>
        <v>0</v>
      </c>
      <c r="S604" s="13">
        <f t="shared" si="77"/>
        <v>0</v>
      </c>
      <c r="T604" s="13">
        <f t="shared" si="77"/>
        <v>0</v>
      </c>
      <c r="U604" s="13">
        <f t="shared" si="77"/>
        <v>0</v>
      </c>
      <c r="V604" s="13">
        <f t="shared" si="77"/>
        <v>0</v>
      </c>
      <c r="W604" s="13">
        <f t="shared" si="77"/>
        <v>0</v>
      </c>
      <c r="X604" s="13">
        <f t="shared" si="77"/>
        <v>0</v>
      </c>
      <c r="Y604" s="13">
        <f t="shared" si="77"/>
        <v>300</v>
      </c>
    </row>
    <row r="605" spans="1:25" ht="38.25" x14ac:dyDescent="0.2">
      <c r="A605" s="76" t="s">
        <v>427</v>
      </c>
      <c r="B605" s="16" t="s">
        <v>13</v>
      </c>
      <c r="C605" s="77" t="s">
        <v>16</v>
      </c>
      <c r="D605" s="77" t="s">
        <v>3</v>
      </c>
      <c r="E605" s="78" t="s">
        <v>430</v>
      </c>
      <c r="F605" s="79"/>
      <c r="G605" s="13">
        <f>G606</f>
        <v>300</v>
      </c>
      <c r="H605" s="13">
        <f t="shared" si="77"/>
        <v>0</v>
      </c>
      <c r="I605" s="13">
        <f t="shared" si="77"/>
        <v>0</v>
      </c>
      <c r="J605" s="13">
        <f t="shared" si="77"/>
        <v>0</v>
      </c>
      <c r="K605" s="13">
        <f t="shared" si="77"/>
        <v>0</v>
      </c>
      <c r="L605" s="13">
        <f t="shared" si="77"/>
        <v>0</v>
      </c>
      <c r="M605" s="13">
        <f t="shared" si="77"/>
        <v>0</v>
      </c>
      <c r="N605" s="13">
        <f t="shared" si="77"/>
        <v>0</v>
      </c>
      <c r="O605" s="13">
        <f t="shared" si="77"/>
        <v>0</v>
      </c>
      <c r="P605" s="13">
        <f t="shared" si="77"/>
        <v>0</v>
      </c>
      <c r="Q605" s="13">
        <f t="shared" si="77"/>
        <v>0</v>
      </c>
      <c r="R605" s="13">
        <f t="shared" si="77"/>
        <v>0</v>
      </c>
      <c r="S605" s="13">
        <f t="shared" si="77"/>
        <v>0</v>
      </c>
      <c r="T605" s="13">
        <f t="shared" si="77"/>
        <v>0</v>
      </c>
      <c r="U605" s="13">
        <f t="shared" si="77"/>
        <v>0</v>
      </c>
      <c r="V605" s="13">
        <f t="shared" si="77"/>
        <v>0</v>
      </c>
      <c r="W605" s="13">
        <f t="shared" si="77"/>
        <v>0</v>
      </c>
      <c r="X605" s="13">
        <f t="shared" si="77"/>
        <v>0</v>
      </c>
      <c r="Y605" s="13">
        <f t="shared" si="77"/>
        <v>300</v>
      </c>
    </row>
    <row r="606" spans="1:25" ht="39" customHeight="1" x14ac:dyDescent="0.2">
      <c r="A606" s="80" t="s">
        <v>87</v>
      </c>
      <c r="B606" s="16" t="s">
        <v>13</v>
      </c>
      <c r="C606" s="77" t="s">
        <v>16</v>
      </c>
      <c r="D606" s="77" t="s">
        <v>3</v>
      </c>
      <c r="E606" s="78" t="s">
        <v>430</v>
      </c>
      <c r="F606" s="81">
        <v>600</v>
      </c>
      <c r="G606" s="13">
        <f>G607</f>
        <v>300</v>
      </c>
      <c r="H606" s="13">
        <f t="shared" si="77"/>
        <v>0</v>
      </c>
      <c r="I606" s="13">
        <f t="shared" si="77"/>
        <v>0</v>
      </c>
      <c r="J606" s="13">
        <f t="shared" si="77"/>
        <v>0</v>
      </c>
      <c r="K606" s="13">
        <f t="shared" si="77"/>
        <v>0</v>
      </c>
      <c r="L606" s="13">
        <f t="shared" si="77"/>
        <v>0</v>
      </c>
      <c r="M606" s="13">
        <f t="shared" si="77"/>
        <v>0</v>
      </c>
      <c r="N606" s="13">
        <f t="shared" si="77"/>
        <v>0</v>
      </c>
      <c r="O606" s="13">
        <f t="shared" si="77"/>
        <v>0</v>
      </c>
      <c r="P606" s="13">
        <f t="shared" si="77"/>
        <v>0</v>
      </c>
      <c r="Q606" s="13">
        <f t="shared" si="77"/>
        <v>0</v>
      </c>
      <c r="R606" s="13">
        <f t="shared" si="77"/>
        <v>0</v>
      </c>
      <c r="S606" s="13">
        <f t="shared" si="77"/>
        <v>0</v>
      </c>
      <c r="T606" s="13">
        <f t="shared" si="77"/>
        <v>0</v>
      </c>
      <c r="U606" s="13">
        <f t="shared" si="77"/>
        <v>0</v>
      </c>
      <c r="V606" s="13">
        <f t="shared" si="77"/>
        <v>0</v>
      </c>
      <c r="W606" s="13">
        <f t="shared" si="77"/>
        <v>0</v>
      </c>
      <c r="X606" s="13">
        <f t="shared" si="77"/>
        <v>0</v>
      </c>
      <c r="Y606" s="13">
        <f t="shared" si="77"/>
        <v>300</v>
      </c>
    </row>
    <row r="607" spans="1:25" ht="42" customHeight="1" x14ac:dyDescent="0.2">
      <c r="A607" s="80" t="s">
        <v>317</v>
      </c>
      <c r="B607" s="16" t="s">
        <v>13</v>
      </c>
      <c r="C607" s="77" t="s">
        <v>16</v>
      </c>
      <c r="D607" s="77" t="s">
        <v>3</v>
      </c>
      <c r="E607" s="78" t="s">
        <v>430</v>
      </c>
      <c r="F607" s="81">
        <v>630</v>
      </c>
      <c r="G607" s="13">
        <v>300</v>
      </c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13">
        <v>300</v>
      </c>
    </row>
    <row r="608" spans="1:25" ht="91.5" customHeight="1" x14ac:dyDescent="0.2">
      <c r="A608" s="76" t="s">
        <v>511</v>
      </c>
      <c r="B608" s="16" t="s">
        <v>13</v>
      </c>
      <c r="C608" s="77" t="s">
        <v>16</v>
      </c>
      <c r="D608" s="77" t="s">
        <v>3</v>
      </c>
      <c r="E608" s="78" t="s">
        <v>477</v>
      </c>
      <c r="F608" s="81"/>
      <c r="G608" s="13">
        <f>G609</f>
        <v>21518</v>
      </c>
      <c r="H608" s="13">
        <f t="shared" ref="H608:Y611" si="78">H609</f>
        <v>0</v>
      </c>
      <c r="I608" s="13">
        <f t="shared" si="78"/>
        <v>0</v>
      </c>
      <c r="J608" s="13">
        <f t="shared" si="78"/>
        <v>0</v>
      </c>
      <c r="K608" s="13">
        <f t="shared" si="78"/>
        <v>0</v>
      </c>
      <c r="L608" s="13">
        <f t="shared" si="78"/>
        <v>0</v>
      </c>
      <c r="M608" s="13">
        <f t="shared" si="78"/>
        <v>0</v>
      </c>
      <c r="N608" s="13">
        <f t="shared" si="78"/>
        <v>0</v>
      </c>
      <c r="O608" s="13">
        <f t="shared" si="78"/>
        <v>0</v>
      </c>
      <c r="P608" s="13">
        <f t="shared" si="78"/>
        <v>0</v>
      </c>
      <c r="Q608" s="13">
        <f t="shared" si="78"/>
        <v>0</v>
      </c>
      <c r="R608" s="13">
        <f t="shared" si="78"/>
        <v>0</v>
      </c>
      <c r="S608" s="13">
        <f t="shared" si="78"/>
        <v>0</v>
      </c>
      <c r="T608" s="13">
        <f t="shared" si="78"/>
        <v>0</v>
      </c>
      <c r="U608" s="13">
        <f t="shared" si="78"/>
        <v>0</v>
      </c>
      <c r="V608" s="13">
        <f t="shared" si="78"/>
        <v>0</v>
      </c>
      <c r="W608" s="13">
        <f t="shared" si="78"/>
        <v>0</v>
      </c>
      <c r="X608" s="13">
        <f t="shared" si="78"/>
        <v>0</v>
      </c>
      <c r="Y608" s="13">
        <f t="shared" si="78"/>
        <v>21518</v>
      </c>
    </row>
    <row r="609" spans="1:25" ht="51" x14ac:dyDescent="0.2">
      <c r="A609" s="116" t="s">
        <v>475</v>
      </c>
      <c r="B609" s="16" t="s">
        <v>13</v>
      </c>
      <c r="C609" s="77" t="s">
        <v>16</v>
      </c>
      <c r="D609" s="77" t="s">
        <v>3</v>
      </c>
      <c r="E609" s="78" t="s">
        <v>478</v>
      </c>
      <c r="F609" s="81"/>
      <c r="G609" s="13">
        <f>G610</f>
        <v>21518</v>
      </c>
      <c r="H609" s="13">
        <f t="shared" si="78"/>
        <v>0</v>
      </c>
      <c r="I609" s="13">
        <f t="shared" si="78"/>
        <v>0</v>
      </c>
      <c r="J609" s="13">
        <f t="shared" si="78"/>
        <v>0</v>
      </c>
      <c r="K609" s="13">
        <f t="shared" si="78"/>
        <v>0</v>
      </c>
      <c r="L609" s="13">
        <f t="shared" si="78"/>
        <v>0</v>
      </c>
      <c r="M609" s="13">
        <f t="shared" si="78"/>
        <v>0</v>
      </c>
      <c r="N609" s="13">
        <f t="shared" si="78"/>
        <v>0</v>
      </c>
      <c r="O609" s="13">
        <f t="shared" si="78"/>
        <v>0</v>
      </c>
      <c r="P609" s="13">
        <f t="shared" si="78"/>
        <v>0</v>
      </c>
      <c r="Q609" s="13">
        <f t="shared" si="78"/>
        <v>0</v>
      </c>
      <c r="R609" s="13">
        <f t="shared" si="78"/>
        <v>0</v>
      </c>
      <c r="S609" s="13">
        <f t="shared" si="78"/>
        <v>0</v>
      </c>
      <c r="T609" s="13">
        <f t="shared" si="78"/>
        <v>0</v>
      </c>
      <c r="U609" s="13">
        <f t="shared" si="78"/>
        <v>0</v>
      </c>
      <c r="V609" s="13">
        <f t="shared" si="78"/>
        <v>0</v>
      </c>
      <c r="W609" s="13">
        <f t="shared" si="78"/>
        <v>0</v>
      </c>
      <c r="X609" s="13">
        <f t="shared" si="78"/>
        <v>0</v>
      </c>
      <c r="Y609" s="13">
        <f t="shared" si="78"/>
        <v>21518</v>
      </c>
    </row>
    <row r="610" spans="1:25" ht="38.25" x14ac:dyDescent="0.2">
      <c r="A610" s="116" t="s">
        <v>476</v>
      </c>
      <c r="B610" s="16" t="s">
        <v>13</v>
      </c>
      <c r="C610" s="77" t="s">
        <v>16</v>
      </c>
      <c r="D610" s="77" t="s">
        <v>3</v>
      </c>
      <c r="E610" s="78" t="s">
        <v>479</v>
      </c>
      <c r="F610" s="81"/>
      <c r="G610" s="13">
        <f>G611</f>
        <v>21518</v>
      </c>
      <c r="H610" s="13">
        <f t="shared" si="78"/>
        <v>0</v>
      </c>
      <c r="I610" s="13">
        <f t="shared" si="78"/>
        <v>0</v>
      </c>
      <c r="J610" s="13">
        <f t="shared" si="78"/>
        <v>0</v>
      </c>
      <c r="K610" s="13">
        <f t="shared" si="78"/>
        <v>0</v>
      </c>
      <c r="L610" s="13">
        <f t="shared" si="78"/>
        <v>0</v>
      </c>
      <c r="M610" s="13">
        <f t="shared" si="78"/>
        <v>0</v>
      </c>
      <c r="N610" s="13">
        <f t="shared" si="78"/>
        <v>0</v>
      </c>
      <c r="O610" s="13">
        <f t="shared" si="78"/>
        <v>0</v>
      </c>
      <c r="P610" s="13">
        <f t="shared" si="78"/>
        <v>0</v>
      </c>
      <c r="Q610" s="13">
        <f t="shared" si="78"/>
        <v>0</v>
      </c>
      <c r="R610" s="13">
        <f t="shared" si="78"/>
        <v>0</v>
      </c>
      <c r="S610" s="13">
        <f t="shared" si="78"/>
        <v>0</v>
      </c>
      <c r="T610" s="13">
        <f t="shared" si="78"/>
        <v>0</v>
      </c>
      <c r="U610" s="13">
        <f t="shared" si="78"/>
        <v>0</v>
      </c>
      <c r="V610" s="13">
        <f t="shared" si="78"/>
        <v>0</v>
      </c>
      <c r="W610" s="13">
        <f t="shared" si="78"/>
        <v>0</v>
      </c>
      <c r="X610" s="13">
        <f t="shared" si="78"/>
        <v>0</v>
      </c>
      <c r="Y610" s="13">
        <f t="shared" si="78"/>
        <v>21518</v>
      </c>
    </row>
    <row r="611" spans="1:25" ht="51" x14ac:dyDescent="0.2">
      <c r="A611" s="19" t="s">
        <v>87</v>
      </c>
      <c r="B611" s="16" t="s">
        <v>13</v>
      </c>
      <c r="C611" s="77" t="s">
        <v>16</v>
      </c>
      <c r="D611" s="77" t="s">
        <v>3</v>
      </c>
      <c r="E611" s="78" t="s">
        <v>479</v>
      </c>
      <c r="F611" s="81">
        <v>600</v>
      </c>
      <c r="G611" s="13">
        <f>G612</f>
        <v>21518</v>
      </c>
      <c r="H611" s="13">
        <f t="shared" si="78"/>
        <v>0</v>
      </c>
      <c r="I611" s="13">
        <f t="shared" si="78"/>
        <v>0</v>
      </c>
      <c r="J611" s="13">
        <f t="shared" si="78"/>
        <v>0</v>
      </c>
      <c r="K611" s="13">
        <f t="shared" si="78"/>
        <v>0</v>
      </c>
      <c r="L611" s="13">
        <f t="shared" si="78"/>
        <v>0</v>
      </c>
      <c r="M611" s="13">
        <f t="shared" si="78"/>
        <v>0</v>
      </c>
      <c r="N611" s="13">
        <f t="shared" si="78"/>
        <v>0</v>
      </c>
      <c r="O611" s="13">
        <f t="shared" si="78"/>
        <v>0</v>
      </c>
      <c r="P611" s="13">
        <f t="shared" si="78"/>
        <v>0</v>
      </c>
      <c r="Q611" s="13">
        <f t="shared" si="78"/>
        <v>0</v>
      </c>
      <c r="R611" s="13">
        <f t="shared" si="78"/>
        <v>0</v>
      </c>
      <c r="S611" s="13">
        <f t="shared" si="78"/>
        <v>0</v>
      </c>
      <c r="T611" s="13">
        <f t="shared" si="78"/>
        <v>0</v>
      </c>
      <c r="U611" s="13">
        <f t="shared" si="78"/>
        <v>0</v>
      </c>
      <c r="V611" s="13">
        <f t="shared" si="78"/>
        <v>0</v>
      </c>
      <c r="W611" s="13">
        <f t="shared" si="78"/>
        <v>0</v>
      </c>
      <c r="X611" s="13">
        <f t="shared" si="78"/>
        <v>0</v>
      </c>
      <c r="Y611" s="13">
        <f t="shared" si="78"/>
        <v>21518</v>
      </c>
    </row>
    <row r="612" spans="1:25" x14ac:dyDescent="0.2">
      <c r="A612" s="19" t="s">
        <v>123</v>
      </c>
      <c r="B612" s="16" t="s">
        <v>13</v>
      </c>
      <c r="C612" s="77" t="s">
        <v>16</v>
      </c>
      <c r="D612" s="77" t="s">
        <v>3</v>
      </c>
      <c r="E612" s="78" t="s">
        <v>479</v>
      </c>
      <c r="F612" s="81">
        <v>620</v>
      </c>
      <c r="G612" s="13">
        <v>21518</v>
      </c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13">
        <v>21518</v>
      </c>
    </row>
    <row r="613" spans="1:25" x14ac:dyDescent="0.2">
      <c r="A613" s="11" t="s">
        <v>322</v>
      </c>
      <c r="B613" s="16" t="s">
        <v>13</v>
      </c>
      <c r="C613" s="12" t="s">
        <v>16</v>
      </c>
      <c r="D613" s="12" t="s">
        <v>12</v>
      </c>
      <c r="E613" s="13"/>
      <c r="F613" s="9"/>
      <c r="G613" s="75">
        <f>G614+G634+G629</f>
        <v>106929</v>
      </c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75">
        <f>Y614+Y634+Y629</f>
        <v>105219</v>
      </c>
    </row>
    <row r="614" spans="1:25" ht="51" x14ac:dyDescent="0.2">
      <c r="A614" s="38" t="s">
        <v>557</v>
      </c>
      <c r="B614" s="16" t="s">
        <v>13</v>
      </c>
      <c r="C614" s="12" t="s">
        <v>16</v>
      </c>
      <c r="D614" s="12" t="s">
        <v>12</v>
      </c>
      <c r="E614" s="13" t="s">
        <v>168</v>
      </c>
      <c r="F614" s="9"/>
      <c r="G614" s="13">
        <f>G615+G621+G625</f>
        <v>52818</v>
      </c>
      <c r="H614" s="13">
        <f t="shared" ref="H614:Y614" si="79">H615+H621+H625</f>
        <v>0</v>
      </c>
      <c r="I614" s="13">
        <f t="shared" si="79"/>
        <v>0</v>
      </c>
      <c r="J614" s="13">
        <f t="shared" si="79"/>
        <v>0</v>
      </c>
      <c r="K614" s="13">
        <f t="shared" si="79"/>
        <v>0</v>
      </c>
      <c r="L614" s="13">
        <f t="shared" si="79"/>
        <v>0</v>
      </c>
      <c r="M614" s="13">
        <f t="shared" si="79"/>
        <v>0</v>
      </c>
      <c r="N614" s="13">
        <f t="shared" si="79"/>
        <v>0</v>
      </c>
      <c r="O614" s="13">
        <f t="shared" si="79"/>
        <v>0</v>
      </c>
      <c r="P614" s="13">
        <f t="shared" si="79"/>
        <v>0</v>
      </c>
      <c r="Q614" s="13">
        <f t="shared" si="79"/>
        <v>0</v>
      </c>
      <c r="R614" s="13">
        <f t="shared" si="79"/>
        <v>0</v>
      </c>
      <c r="S614" s="13">
        <f t="shared" si="79"/>
        <v>0</v>
      </c>
      <c r="T614" s="13">
        <f t="shared" si="79"/>
        <v>0</v>
      </c>
      <c r="U614" s="13">
        <f t="shared" si="79"/>
        <v>0</v>
      </c>
      <c r="V614" s="13">
        <f t="shared" si="79"/>
        <v>0</v>
      </c>
      <c r="W614" s="13">
        <f t="shared" si="79"/>
        <v>0</v>
      </c>
      <c r="X614" s="13">
        <f t="shared" si="79"/>
        <v>0</v>
      </c>
      <c r="Y614" s="13">
        <f t="shared" si="79"/>
        <v>53481</v>
      </c>
    </row>
    <row r="615" spans="1:25" ht="28.5" customHeight="1" x14ac:dyDescent="0.2">
      <c r="A615" s="19" t="s">
        <v>277</v>
      </c>
      <c r="B615" s="16" t="s">
        <v>13</v>
      </c>
      <c r="C615" s="12" t="s">
        <v>16</v>
      </c>
      <c r="D615" s="12" t="s">
        <v>12</v>
      </c>
      <c r="E615" s="13" t="s">
        <v>178</v>
      </c>
      <c r="F615" s="9"/>
      <c r="G615" s="13">
        <f>G616</f>
        <v>47818</v>
      </c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13">
        <f>Y616</f>
        <v>48481</v>
      </c>
    </row>
    <row r="616" spans="1:25" ht="63.75" x14ac:dyDescent="0.2">
      <c r="A616" s="17" t="s">
        <v>342</v>
      </c>
      <c r="B616" s="16" t="s">
        <v>13</v>
      </c>
      <c r="C616" s="12" t="s">
        <v>16</v>
      </c>
      <c r="D616" s="12" t="s">
        <v>12</v>
      </c>
      <c r="E616" s="13" t="s">
        <v>179</v>
      </c>
      <c r="F616" s="9"/>
      <c r="G616" s="13">
        <f>G619+G617</f>
        <v>47818</v>
      </c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13">
        <f>Y619+Y617</f>
        <v>48481</v>
      </c>
    </row>
    <row r="617" spans="1:25" ht="38.25" hidden="1" x14ac:dyDescent="0.2">
      <c r="A617" s="18" t="s">
        <v>312</v>
      </c>
      <c r="B617" s="16" t="s">
        <v>13</v>
      </c>
      <c r="C617" s="12" t="s">
        <v>16</v>
      </c>
      <c r="D617" s="12" t="s">
        <v>12</v>
      </c>
      <c r="E617" s="13" t="s">
        <v>179</v>
      </c>
      <c r="F617" s="9">
        <v>200</v>
      </c>
      <c r="G617" s="13">
        <f>G618</f>
        <v>0</v>
      </c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13">
        <f>Y618</f>
        <v>0</v>
      </c>
    </row>
    <row r="618" spans="1:25" ht="38.25" hidden="1" x14ac:dyDescent="0.2">
      <c r="A618" s="18" t="s">
        <v>313</v>
      </c>
      <c r="B618" s="16" t="s">
        <v>13</v>
      </c>
      <c r="C618" s="12" t="s">
        <v>16</v>
      </c>
      <c r="D618" s="12" t="s">
        <v>12</v>
      </c>
      <c r="E618" s="13" t="s">
        <v>179</v>
      </c>
      <c r="F618" s="9">
        <v>240</v>
      </c>
      <c r="G618" s="13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13"/>
    </row>
    <row r="619" spans="1:25" ht="41.25" customHeight="1" x14ac:dyDescent="0.2">
      <c r="A619" s="18" t="s">
        <v>87</v>
      </c>
      <c r="B619" s="16" t="s">
        <v>13</v>
      </c>
      <c r="C619" s="12" t="s">
        <v>16</v>
      </c>
      <c r="D619" s="12" t="s">
        <v>12</v>
      </c>
      <c r="E619" s="13" t="s">
        <v>179</v>
      </c>
      <c r="F619" s="9">
        <v>600</v>
      </c>
      <c r="G619" s="13">
        <f>G620</f>
        <v>47818</v>
      </c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13">
        <f>Y620</f>
        <v>48481</v>
      </c>
    </row>
    <row r="620" spans="1:25" ht="16.5" customHeight="1" x14ac:dyDescent="0.2">
      <c r="A620" s="19" t="s">
        <v>123</v>
      </c>
      <c r="B620" s="16" t="s">
        <v>13</v>
      </c>
      <c r="C620" s="12" t="s">
        <v>16</v>
      </c>
      <c r="D620" s="12" t="s">
        <v>12</v>
      </c>
      <c r="E620" s="13" t="s">
        <v>179</v>
      </c>
      <c r="F620" s="9">
        <v>620</v>
      </c>
      <c r="G620" s="13">
        <v>47818</v>
      </c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13">
        <v>48481</v>
      </c>
    </row>
    <row r="621" spans="1:25" ht="63.75" hidden="1" x14ac:dyDescent="0.2">
      <c r="A621" s="38" t="s">
        <v>445</v>
      </c>
      <c r="B621" s="16" t="s">
        <v>13</v>
      </c>
      <c r="C621" s="50" t="s">
        <v>16</v>
      </c>
      <c r="D621" s="50" t="s">
        <v>12</v>
      </c>
      <c r="E621" s="37" t="s">
        <v>447</v>
      </c>
      <c r="F621" s="37"/>
      <c r="G621" s="13">
        <f>G622</f>
        <v>0</v>
      </c>
      <c r="H621" s="13">
        <f t="shared" ref="H621:Y623" si="80">H622</f>
        <v>0</v>
      </c>
      <c r="I621" s="13">
        <f t="shared" si="80"/>
        <v>0</v>
      </c>
      <c r="J621" s="13">
        <f t="shared" si="80"/>
        <v>0</v>
      </c>
      <c r="K621" s="13">
        <f t="shared" si="80"/>
        <v>0</v>
      </c>
      <c r="L621" s="13">
        <f t="shared" si="80"/>
        <v>0</v>
      </c>
      <c r="M621" s="13">
        <f t="shared" si="80"/>
        <v>0</v>
      </c>
      <c r="N621" s="13">
        <f t="shared" si="80"/>
        <v>0</v>
      </c>
      <c r="O621" s="13">
        <f t="shared" si="80"/>
        <v>0</v>
      </c>
      <c r="P621" s="13">
        <f t="shared" si="80"/>
        <v>0</v>
      </c>
      <c r="Q621" s="13">
        <f t="shared" si="80"/>
        <v>0</v>
      </c>
      <c r="R621" s="13">
        <f t="shared" si="80"/>
        <v>0</v>
      </c>
      <c r="S621" s="13">
        <f t="shared" si="80"/>
        <v>0</v>
      </c>
      <c r="T621" s="13">
        <f t="shared" si="80"/>
        <v>0</v>
      </c>
      <c r="U621" s="13">
        <f t="shared" si="80"/>
        <v>0</v>
      </c>
      <c r="V621" s="13">
        <f t="shared" si="80"/>
        <v>0</v>
      </c>
      <c r="W621" s="13">
        <f t="shared" si="80"/>
        <v>0</v>
      </c>
      <c r="X621" s="13">
        <f t="shared" si="80"/>
        <v>0</v>
      </c>
      <c r="Y621" s="13">
        <f t="shared" si="80"/>
        <v>0</v>
      </c>
    </row>
    <row r="622" spans="1:25" ht="127.5" hidden="1" x14ac:dyDescent="0.2">
      <c r="A622" s="38" t="s">
        <v>446</v>
      </c>
      <c r="B622" s="16" t="s">
        <v>13</v>
      </c>
      <c r="C622" s="50" t="s">
        <v>16</v>
      </c>
      <c r="D622" s="50" t="s">
        <v>12</v>
      </c>
      <c r="E622" s="37" t="s">
        <v>448</v>
      </c>
      <c r="F622" s="37"/>
      <c r="G622" s="13">
        <f>G623</f>
        <v>0</v>
      </c>
      <c r="H622" s="13">
        <f t="shared" si="80"/>
        <v>0</v>
      </c>
      <c r="I622" s="13">
        <f t="shared" si="80"/>
        <v>0</v>
      </c>
      <c r="J622" s="13">
        <f t="shared" si="80"/>
        <v>0</v>
      </c>
      <c r="K622" s="13">
        <f t="shared" si="80"/>
        <v>0</v>
      </c>
      <c r="L622" s="13">
        <f t="shared" si="80"/>
        <v>0</v>
      </c>
      <c r="M622" s="13">
        <f t="shared" si="80"/>
        <v>0</v>
      </c>
      <c r="N622" s="13">
        <f t="shared" si="80"/>
        <v>0</v>
      </c>
      <c r="O622" s="13">
        <f t="shared" si="80"/>
        <v>0</v>
      </c>
      <c r="P622" s="13">
        <f t="shared" si="80"/>
        <v>0</v>
      </c>
      <c r="Q622" s="13">
        <f t="shared" si="80"/>
        <v>0</v>
      </c>
      <c r="R622" s="13">
        <f t="shared" si="80"/>
        <v>0</v>
      </c>
      <c r="S622" s="13">
        <f t="shared" si="80"/>
        <v>0</v>
      </c>
      <c r="T622" s="13">
        <f t="shared" si="80"/>
        <v>0</v>
      </c>
      <c r="U622" s="13">
        <f t="shared" si="80"/>
        <v>0</v>
      </c>
      <c r="V622" s="13">
        <f t="shared" si="80"/>
        <v>0</v>
      </c>
      <c r="W622" s="13">
        <f t="shared" si="80"/>
        <v>0</v>
      </c>
      <c r="X622" s="13">
        <f t="shared" si="80"/>
        <v>0</v>
      </c>
      <c r="Y622" s="13">
        <f t="shared" si="80"/>
        <v>0</v>
      </c>
    </row>
    <row r="623" spans="1:25" ht="40.5" hidden="1" customHeight="1" x14ac:dyDescent="0.2">
      <c r="A623" s="80" t="s">
        <v>87</v>
      </c>
      <c r="B623" s="16" t="s">
        <v>13</v>
      </c>
      <c r="C623" s="50" t="s">
        <v>16</v>
      </c>
      <c r="D623" s="50" t="s">
        <v>12</v>
      </c>
      <c r="E623" s="37" t="s">
        <v>448</v>
      </c>
      <c r="F623" s="37">
        <v>600</v>
      </c>
      <c r="G623" s="13">
        <f>G624</f>
        <v>0</v>
      </c>
      <c r="H623" s="13">
        <f t="shared" si="80"/>
        <v>0</v>
      </c>
      <c r="I623" s="13">
        <f t="shared" si="80"/>
        <v>0</v>
      </c>
      <c r="J623" s="13">
        <f t="shared" si="80"/>
        <v>0</v>
      </c>
      <c r="K623" s="13">
        <f t="shared" si="80"/>
        <v>0</v>
      </c>
      <c r="L623" s="13">
        <f t="shared" si="80"/>
        <v>0</v>
      </c>
      <c r="M623" s="13">
        <f t="shared" si="80"/>
        <v>0</v>
      </c>
      <c r="N623" s="13">
        <f t="shared" si="80"/>
        <v>0</v>
      </c>
      <c r="O623" s="13">
        <f t="shared" si="80"/>
        <v>0</v>
      </c>
      <c r="P623" s="13">
        <f t="shared" si="80"/>
        <v>0</v>
      </c>
      <c r="Q623" s="13">
        <f t="shared" si="80"/>
        <v>0</v>
      </c>
      <c r="R623" s="13">
        <f t="shared" si="80"/>
        <v>0</v>
      </c>
      <c r="S623" s="13">
        <f t="shared" si="80"/>
        <v>0</v>
      </c>
      <c r="T623" s="13">
        <f t="shared" si="80"/>
        <v>0</v>
      </c>
      <c r="U623" s="13">
        <f t="shared" si="80"/>
        <v>0</v>
      </c>
      <c r="V623" s="13">
        <f t="shared" si="80"/>
        <v>0</v>
      </c>
      <c r="W623" s="13">
        <f t="shared" si="80"/>
        <v>0</v>
      </c>
      <c r="X623" s="13">
        <f t="shared" si="80"/>
        <v>0</v>
      </c>
      <c r="Y623" s="13">
        <f t="shared" si="80"/>
        <v>0</v>
      </c>
    </row>
    <row r="624" spans="1:25" ht="16.5" hidden="1" customHeight="1" x14ac:dyDescent="0.2">
      <c r="A624" s="80" t="s">
        <v>123</v>
      </c>
      <c r="B624" s="16" t="s">
        <v>13</v>
      </c>
      <c r="C624" s="50" t="s">
        <v>16</v>
      </c>
      <c r="D624" s="50" t="s">
        <v>12</v>
      </c>
      <c r="E624" s="37" t="s">
        <v>448</v>
      </c>
      <c r="F624" s="37">
        <v>620</v>
      </c>
      <c r="G624" s="13">
        <v>0</v>
      </c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13">
        <v>0</v>
      </c>
    </row>
    <row r="625" spans="1:25" ht="38.25" x14ac:dyDescent="0.2">
      <c r="A625" s="76" t="s">
        <v>453</v>
      </c>
      <c r="B625" s="16" t="s">
        <v>13</v>
      </c>
      <c r="C625" s="77" t="s">
        <v>16</v>
      </c>
      <c r="D625" s="77" t="s">
        <v>12</v>
      </c>
      <c r="E625" s="81" t="s">
        <v>454</v>
      </c>
      <c r="F625" s="81"/>
      <c r="G625" s="13">
        <f>G626</f>
        <v>5000</v>
      </c>
      <c r="H625" s="13">
        <f t="shared" ref="H625:Y627" si="81">H626</f>
        <v>0</v>
      </c>
      <c r="I625" s="13">
        <f t="shared" si="81"/>
        <v>0</v>
      </c>
      <c r="J625" s="13">
        <f t="shared" si="81"/>
        <v>0</v>
      </c>
      <c r="K625" s="13">
        <f t="shared" si="81"/>
        <v>0</v>
      </c>
      <c r="L625" s="13">
        <f t="shared" si="81"/>
        <v>0</v>
      </c>
      <c r="M625" s="13">
        <f t="shared" si="81"/>
        <v>0</v>
      </c>
      <c r="N625" s="13">
        <f t="shared" si="81"/>
        <v>0</v>
      </c>
      <c r="O625" s="13">
        <f t="shared" si="81"/>
        <v>0</v>
      </c>
      <c r="P625" s="13">
        <f t="shared" si="81"/>
        <v>0</v>
      </c>
      <c r="Q625" s="13">
        <f t="shared" si="81"/>
        <v>0</v>
      </c>
      <c r="R625" s="13">
        <f t="shared" si="81"/>
        <v>0</v>
      </c>
      <c r="S625" s="13">
        <f t="shared" si="81"/>
        <v>0</v>
      </c>
      <c r="T625" s="13">
        <f t="shared" si="81"/>
        <v>0</v>
      </c>
      <c r="U625" s="13">
        <f t="shared" si="81"/>
        <v>0</v>
      </c>
      <c r="V625" s="13">
        <f t="shared" si="81"/>
        <v>0</v>
      </c>
      <c r="W625" s="13">
        <f t="shared" si="81"/>
        <v>0</v>
      </c>
      <c r="X625" s="13">
        <f t="shared" si="81"/>
        <v>0</v>
      </c>
      <c r="Y625" s="13">
        <f t="shared" si="81"/>
        <v>5000</v>
      </c>
    </row>
    <row r="626" spans="1:25" ht="38.25" x14ac:dyDescent="0.2">
      <c r="A626" s="76" t="s">
        <v>465</v>
      </c>
      <c r="B626" s="16" t="s">
        <v>13</v>
      </c>
      <c r="C626" s="77" t="s">
        <v>16</v>
      </c>
      <c r="D626" s="77" t="s">
        <v>12</v>
      </c>
      <c r="E626" s="81" t="s">
        <v>466</v>
      </c>
      <c r="F626" s="81"/>
      <c r="G626" s="13">
        <f>G627</f>
        <v>5000</v>
      </c>
      <c r="H626" s="13">
        <f t="shared" si="81"/>
        <v>0</v>
      </c>
      <c r="I626" s="13">
        <f t="shared" si="81"/>
        <v>0</v>
      </c>
      <c r="J626" s="13">
        <f t="shared" si="81"/>
        <v>0</v>
      </c>
      <c r="K626" s="13">
        <f t="shared" si="81"/>
        <v>0</v>
      </c>
      <c r="L626" s="13">
        <f t="shared" si="81"/>
        <v>0</v>
      </c>
      <c r="M626" s="13">
        <f t="shared" si="81"/>
        <v>0</v>
      </c>
      <c r="N626" s="13">
        <f t="shared" si="81"/>
        <v>0</v>
      </c>
      <c r="O626" s="13">
        <f t="shared" si="81"/>
        <v>0</v>
      </c>
      <c r="P626" s="13">
        <f t="shared" si="81"/>
        <v>0</v>
      </c>
      <c r="Q626" s="13">
        <f t="shared" si="81"/>
        <v>0</v>
      </c>
      <c r="R626" s="13">
        <f t="shared" si="81"/>
        <v>0</v>
      </c>
      <c r="S626" s="13">
        <f t="shared" si="81"/>
        <v>0</v>
      </c>
      <c r="T626" s="13">
        <f t="shared" si="81"/>
        <v>0</v>
      </c>
      <c r="U626" s="13">
        <f t="shared" si="81"/>
        <v>0</v>
      </c>
      <c r="V626" s="13">
        <f t="shared" si="81"/>
        <v>0</v>
      </c>
      <c r="W626" s="13">
        <f t="shared" si="81"/>
        <v>0</v>
      </c>
      <c r="X626" s="13">
        <f t="shared" si="81"/>
        <v>0</v>
      </c>
      <c r="Y626" s="13">
        <f t="shared" si="81"/>
        <v>5000</v>
      </c>
    </row>
    <row r="627" spans="1:25" ht="42" customHeight="1" x14ac:dyDescent="0.2">
      <c r="A627" s="80" t="s">
        <v>87</v>
      </c>
      <c r="B627" s="16" t="s">
        <v>13</v>
      </c>
      <c r="C627" s="77" t="s">
        <v>16</v>
      </c>
      <c r="D627" s="77" t="s">
        <v>12</v>
      </c>
      <c r="E627" s="81" t="s">
        <v>467</v>
      </c>
      <c r="F627" s="81">
        <v>600</v>
      </c>
      <c r="G627" s="13">
        <f>G628</f>
        <v>5000</v>
      </c>
      <c r="H627" s="13">
        <f t="shared" si="81"/>
        <v>0</v>
      </c>
      <c r="I627" s="13">
        <f t="shared" si="81"/>
        <v>0</v>
      </c>
      <c r="J627" s="13">
        <f t="shared" si="81"/>
        <v>0</v>
      </c>
      <c r="K627" s="13">
        <f t="shared" si="81"/>
        <v>0</v>
      </c>
      <c r="L627" s="13">
        <f t="shared" si="81"/>
        <v>0</v>
      </c>
      <c r="M627" s="13">
        <f t="shared" si="81"/>
        <v>0</v>
      </c>
      <c r="N627" s="13">
        <f t="shared" si="81"/>
        <v>0</v>
      </c>
      <c r="O627" s="13">
        <f t="shared" si="81"/>
        <v>0</v>
      </c>
      <c r="P627" s="13">
        <f t="shared" si="81"/>
        <v>0</v>
      </c>
      <c r="Q627" s="13">
        <f t="shared" si="81"/>
        <v>0</v>
      </c>
      <c r="R627" s="13">
        <f t="shared" si="81"/>
        <v>0</v>
      </c>
      <c r="S627" s="13">
        <f t="shared" si="81"/>
        <v>0</v>
      </c>
      <c r="T627" s="13">
        <f t="shared" si="81"/>
        <v>0</v>
      </c>
      <c r="U627" s="13">
        <f t="shared" si="81"/>
        <v>0</v>
      </c>
      <c r="V627" s="13">
        <f t="shared" si="81"/>
        <v>0</v>
      </c>
      <c r="W627" s="13">
        <f t="shared" si="81"/>
        <v>0</v>
      </c>
      <c r="X627" s="13">
        <f t="shared" si="81"/>
        <v>0</v>
      </c>
      <c r="Y627" s="13">
        <f t="shared" si="81"/>
        <v>5000</v>
      </c>
    </row>
    <row r="628" spans="1:25" ht="16.5" customHeight="1" x14ac:dyDescent="0.2">
      <c r="A628" s="80" t="s">
        <v>123</v>
      </c>
      <c r="B628" s="16" t="s">
        <v>13</v>
      </c>
      <c r="C628" s="77" t="s">
        <v>16</v>
      </c>
      <c r="D628" s="77" t="s">
        <v>12</v>
      </c>
      <c r="E628" s="81" t="s">
        <v>467</v>
      </c>
      <c r="F628" s="81">
        <v>620</v>
      </c>
      <c r="G628" s="13">
        <v>5000</v>
      </c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13">
        <v>5000</v>
      </c>
    </row>
    <row r="629" spans="1:25" ht="63.75" hidden="1" x14ac:dyDescent="0.2">
      <c r="A629" s="38" t="s">
        <v>425</v>
      </c>
      <c r="B629" s="16" t="s">
        <v>13</v>
      </c>
      <c r="C629" s="12" t="s">
        <v>16</v>
      </c>
      <c r="D629" s="12" t="s">
        <v>12</v>
      </c>
      <c r="E629" s="13" t="s">
        <v>428</v>
      </c>
      <c r="F629" s="9"/>
      <c r="G629" s="13">
        <f>G630</f>
        <v>0</v>
      </c>
      <c r="H629" s="13">
        <f t="shared" ref="H629:Y632" si="82">H630</f>
        <v>501</v>
      </c>
      <c r="I629" s="13">
        <f t="shared" si="82"/>
        <v>502</v>
      </c>
      <c r="J629" s="13">
        <f t="shared" si="82"/>
        <v>503</v>
      </c>
      <c r="K629" s="13">
        <f t="shared" si="82"/>
        <v>504</v>
      </c>
      <c r="L629" s="13">
        <f t="shared" si="82"/>
        <v>505</v>
      </c>
      <c r="M629" s="13">
        <f t="shared" si="82"/>
        <v>506</v>
      </c>
      <c r="N629" s="13">
        <f t="shared" si="82"/>
        <v>507</v>
      </c>
      <c r="O629" s="13">
        <f t="shared" si="82"/>
        <v>508</v>
      </c>
      <c r="P629" s="13">
        <f t="shared" si="82"/>
        <v>509</v>
      </c>
      <c r="Q629" s="13">
        <f t="shared" si="82"/>
        <v>510</v>
      </c>
      <c r="R629" s="13">
        <f t="shared" si="82"/>
        <v>511</v>
      </c>
      <c r="S629" s="13">
        <f t="shared" si="82"/>
        <v>512</v>
      </c>
      <c r="T629" s="13">
        <f t="shared" si="82"/>
        <v>513</v>
      </c>
      <c r="U629" s="13">
        <f t="shared" si="82"/>
        <v>514</v>
      </c>
      <c r="V629" s="13">
        <f t="shared" si="82"/>
        <v>515</v>
      </c>
      <c r="W629" s="13">
        <f t="shared" si="82"/>
        <v>516</v>
      </c>
      <c r="X629" s="13">
        <f t="shared" si="82"/>
        <v>517</v>
      </c>
      <c r="Y629" s="13">
        <f t="shared" si="82"/>
        <v>0</v>
      </c>
    </row>
    <row r="630" spans="1:25" ht="38.25" hidden="1" x14ac:dyDescent="0.2">
      <c r="A630" s="38" t="s">
        <v>426</v>
      </c>
      <c r="B630" s="16" t="s">
        <v>13</v>
      </c>
      <c r="C630" s="12" t="s">
        <v>16</v>
      </c>
      <c r="D630" s="12" t="s">
        <v>12</v>
      </c>
      <c r="E630" s="13" t="s">
        <v>429</v>
      </c>
      <c r="F630" s="9"/>
      <c r="G630" s="13">
        <f>G631</f>
        <v>0</v>
      </c>
      <c r="H630" s="13">
        <f t="shared" si="82"/>
        <v>501</v>
      </c>
      <c r="I630" s="13">
        <f t="shared" si="82"/>
        <v>502</v>
      </c>
      <c r="J630" s="13">
        <f t="shared" si="82"/>
        <v>503</v>
      </c>
      <c r="K630" s="13">
        <f t="shared" si="82"/>
        <v>504</v>
      </c>
      <c r="L630" s="13">
        <f t="shared" si="82"/>
        <v>505</v>
      </c>
      <c r="M630" s="13">
        <f t="shared" si="82"/>
        <v>506</v>
      </c>
      <c r="N630" s="13">
        <f t="shared" si="82"/>
        <v>507</v>
      </c>
      <c r="O630" s="13">
        <f t="shared" si="82"/>
        <v>508</v>
      </c>
      <c r="P630" s="13">
        <f t="shared" si="82"/>
        <v>509</v>
      </c>
      <c r="Q630" s="13">
        <f t="shared" si="82"/>
        <v>510</v>
      </c>
      <c r="R630" s="13">
        <f t="shared" si="82"/>
        <v>511</v>
      </c>
      <c r="S630" s="13">
        <f t="shared" si="82"/>
        <v>512</v>
      </c>
      <c r="T630" s="13">
        <f t="shared" si="82"/>
        <v>513</v>
      </c>
      <c r="U630" s="13">
        <f t="shared" si="82"/>
        <v>514</v>
      </c>
      <c r="V630" s="13">
        <f t="shared" si="82"/>
        <v>515</v>
      </c>
      <c r="W630" s="13">
        <f t="shared" si="82"/>
        <v>516</v>
      </c>
      <c r="X630" s="13">
        <f t="shared" si="82"/>
        <v>517</v>
      </c>
      <c r="Y630" s="13">
        <f t="shared" si="82"/>
        <v>0</v>
      </c>
    </row>
    <row r="631" spans="1:25" ht="38.25" hidden="1" x14ac:dyDescent="0.2">
      <c r="A631" s="38" t="s">
        <v>427</v>
      </c>
      <c r="B631" s="16" t="s">
        <v>13</v>
      </c>
      <c r="C631" s="12" t="s">
        <v>16</v>
      </c>
      <c r="D631" s="12" t="s">
        <v>12</v>
      </c>
      <c r="E631" s="13" t="s">
        <v>430</v>
      </c>
      <c r="F631" s="9"/>
      <c r="G631" s="13">
        <f>G632</f>
        <v>0</v>
      </c>
      <c r="H631" s="13">
        <f t="shared" si="82"/>
        <v>501</v>
      </c>
      <c r="I631" s="13">
        <f t="shared" si="82"/>
        <v>502</v>
      </c>
      <c r="J631" s="13">
        <f t="shared" si="82"/>
        <v>503</v>
      </c>
      <c r="K631" s="13">
        <f t="shared" si="82"/>
        <v>504</v>
      </c>
      <c r="L631" s="13">
        <f t="shared" si="82"/>
        <v>505</v>
      </c>
      <c r="M631" s="13">
        <f t="shared" si="82"/>
        <v>506</v>
      </c>
      <c r="N631" s="13">
        <f t="shared" si="82"/>
        <v>507</v>
      </c>
      <c r="O631" s="13">
        <f t="shared" si="82"/>
        <v>508</v>
      </c>
      <c r="P631" s="13">
        <f t="shared" si="82"/>
        <v>509</v>
      </c>
      <c r="Q631" s="13">
        <f t="shared" si="82"/>
        <v>510</v>
      </c>
      <c r="R631" s="13">
        <f t="shared" si="82"/>
        <v>511</v>
      </c>
      <c r="S631" s="13">
        <f t="shared" si="82"/>
        <v>512</v>
      </c>
      <c r="T631" s="13">
        <f t="shared" si="82"/>
        <v>513</v>
      </c>
      <c r="U631" s="13">
        <f t="shared" si="82"/>
        <v>514</v>
      </c>
      <c r="V631" s="13">
        <f t="shared" si="82"/>
        <v>515</v>
      </c>
      <c r="W631" s="13">
        <f t="shared" si="82"/>
        <v>516</v>
      </c>
      <c r="X631" s="13">
        <f t="shared" si="82"/>
        <v>517</v>
      </c>
      <c r="Y631" s="13">
        <f t="shared" si="82"/>
        <v>0</v>
      </c>
    </row>
    <row r="632" spans="1:25" ht="41.25" hidden="1" customHeight="1" x14ac:dyDescent="0.2">
      <c r="A632" s="18" t="s">
        <v>87</v>
      </c>
      <c r="B632" s="16" t="s">
        <v>13</v>
      </c>
      <c r="C632" s="12" t="s">
        <v>16</v>
      </c>
      <c r="D632" s="12" t="s">
        <v>12</v>
      </c>
      <c r="E632" s="13" t="s">
        <v>430</v>
      </c>
      <c r="F632" s="9">
        <v>600</v>
      </c>
      <c r="G632" s="13">
        <f>G633</f>
        <v>0</v>
      </c>
      <c r="H632" s="13">
        <f t="shared" si="82"/>
        <v>501</v>
      </c>
      <c r="I632" s="13">
        <f t="shared" si="82"/>
        <v>502</v>
      </c>
      <c r="J632" s="13">
        <f t="shared" si="82"/>
        <v>503</v>
      </c>
      <c r="K632" s="13">
        <f t="shared" si="82"/>
        <v>504</v>
      </c>
      <c r="L632" s="13">
        <f t="shared" si="82"/>
        <v>505</v>
      </c>
      <c r="M632" s="13">
        <f t="shared" si="82"/>
        <v>506</v>
      </c>
      <c r="N632" s="13">
        <f t="shared" si="82"/>
        <v>507</v>
      </c>
      <c r="O632" s="13">
        <f t="shared" si="82"/>
        <v>508</v>
      </c>
      <c r="P632" s="13">
        <f t="shared" si="82"/>
        <v>509</v>
      </c>
      <c r="Q632" s="13">
        <f t="shared" si="82"/>
        <v>510</v>
      </c>
      <c r="R632" s="13">
        <f t="shared" si="82"/>
        <v>511</v>
      </c>
      <c r="S632" s="13">
        <f t="shared" si="82"/>
        <v>512</v>
      </c>
      <c r="T632" s="13">
        <f t="shared" si="82"/>
        <v>513</v>
      </c>
      <c r="U632" s="13">
        <f t="shared" si="82"/>
        <v>514</v>
      </c>
      <c r="V632" s="13">
        <f t="shared" si="82"/>
        <v>515</v>
      </c>
      <c r="W632" s="13">
        <f t="shared" si="82"/>
        <v>516</v>
      </c>
      <c r="X632" s="13">
        <f t="shared" si="82"/>
        <v>517</v>
      </c>
      <c r="Y632" s="13">
        <f t="shared" si="82"/>
        <v>0</v>
      </c>
    </row>
    <row r="633" spans="1:25" ht="38.25" hidden="1" x14ac:dyDescent="0.2">
      <c r="A633" s="19" t="s">
        <v>160</v>
      </c>
      <c r="B633" s="16" t="s">
        <v>13</v>
      </c>
      <c r="C633" s="12" t="s">
        <v>16</v>
      </c>
      <c r="D633" s="12" t="s">
        <v>12</v>
      </c>
      <c r="E633" s="13" t="s">
        <v>430</v>
      </c>
      <c r="F633" s="9">
        <v>630</v>
      </c>
      <c r="G633" s="13"/>
      <c r="H633" s="13">
        <v>501</v>
      </c>
      <c r="I633" s="13">
        <v>502</v>
      </c>
      <c r="J633" s="13">
        <v>503</v>
      </c>
      <c r="K633" s="13">
        <v>504</v>
      </c>
      <c r="L633" s="13">
        <v>505</v>
      </c>
      <c r="M633" s="13">
        <v>506</v>
      </c>
      <c r="N633" s="13">
        <v>507</v>
      </c>
      <c r="O633" s="13">
        <v>508</v>
      </c>
      <c r="P633" s="13">
        <v>509</v>
      </c>
      <c r="Q633" s="13">
        <v>510</v>
      </c>
      <c r="R633" s="13">
        <v>511</v>
      </c>
      <c r="S633" s="13">
        <v>512</v>
      </c>
      <c r="T633" s="13">
        <v>513</v>
      </c>
      <c r="U633" s="13">
        <v>514</v>
      </c>
      <c r="V633" s="13">
        <v>515</v>
      </c>
      <c r="W633" s="13">
        <v>516</v>
      </c>
      <c r="X633" s="13">
        <v>517</v>
      </c>
      <c r="Y633" s="13"/>
    </row>
    <row r="634" spans="1:25" ht="25.5" x14ac:dyDescent="0.2">
      <c r="A634" s="15" t="s">
        <v>549</v>
      </c>
      <c r="B634" s="16" t="s">
        <v>13</v>
      </c>
      <c r="C634" s="12" t="s">
        <v>16</v>
      </c>
      <c r="D634" s="12" t="s">
        <v>12</v>
      </c>
      <c r="E634" s="16" t="s">
        <v>119</v>
      </c>
      <c r="F634" s="9"/>
      <c r="G634" s="13">
        <f>G635+G642</f>
        <v>54111</v>
      </c>
      <c r="H634" s="13">
        <f t="shared" ref="H634:Y634" si="83">H635+H642</f>
        <v>0</v>
      </c>
      <c r="I634" s="13">
        <f t="shared" si="83"/>
        <v>0</v>
      </c>
      <c r="J634" s="13">
        <f t="shared" si="83"/>
        <v>0</v>
      </c>
      <c r="K634" s="13">
        <f t="shared" si="83"/>
        <v>0</v>
      </c>
      <c r="L634" s="13">
        <f t="shared" si="83"/>
        <v>0</v>
      </c>
      <c r="M634" s="13">
        <f t="shared" si="83"/>
        <v>0</v>
      </c>
      <c r="N634" s="13">
        <f t="shared" si="83"/>
        <v>0</v>
      </c>
      <c r="O634" s="13">
        <f t="shared" si="83"/>
        <v>0</v>
      </c>
      <c r="P634" s="13">
        <f t="shared" si="83"/>
        <v>0</v>
      </c>
      <c r="Q634" s="13">
        <f t="shared" si="83"/>
        <v>0</v>
      </c>
      <c r="R634" s="13">
        <f t="shared" si="83"/>
        <v>0</v>
      </c>
      <c r="S634" s="13">
        <f t="shared" si="83"/>
        <v>0</v>
      </c>
      <c r="T634" s="13">
        <f t="shared" si="83"/>
        <v>0</v>
      </c>
      <c r="U634" s="13">
        <f t="shared" si="83"/>
        <v>0</v>
      </c>
      <c r="V634" s="13">
        <f t="shared" si="83"/>
        <v>0</v>
      </c>
      <c r="W634" s="13">
        <f t="shared" si="83"/>
        <v>0</v>
      </c>
      <c r="X634" s="13">
        <f t="shared" si="83"/>
        <v>0</v>
      </c>
      <c r="Y634" s="13">
        <f t="shared" si="83"/>
        <v>51738</v>
      </c>
    </row>
    <row r="635" spans="1:25" ht="27" customHeight="1" x14ac:dyDescent="0.2">
      <c r="A635" s="17" t="s">
        <v>134</v>
      </c>
      <c r="B635" s="16" t="s">
        <v>13</v>
      </c>
      <c r="C635" s="12" t="s">
        <v>16</v>
      </c>
      <c r="D635" s="12" t="s">
        <v>12</v>
      </c>
      <c r="E635" s="13" t="s">
        <v>131</v>
      </c>
      <c r="F635" s="9"/>
      <c r="G635" s="13">
        <f>G636</f>
        <v>51592</v>
      </c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13">
        <f>Y636+Y642</f>
        <v>51738</v>
      </c>
    </row>
    <row r="636" spans="1:25" ht="63.75" x14ac:dyDescent="0.2">
      <c r="A636" s="17" t="s">
        <v>351</v>
      </c>
      <c r="B636" s="16" t="s">
        <v>13</v>
      </c>
      <c r="C636" s="12" t="s">
        <v>16</v>
      </c>
      <c r="D636" s="12" t="s">
        <v>12</v>
      </c>
      <c r="E636" s="13" t="s">
        <v>132</v>
      </c>
      <c r="F636" s="9"/>
      <c r="G636" s="13">
        <f>G639+G637</f>
        <v>51592</v>
      </c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13">
        <f>Y639+Y637</f>
        <v>51738</v>
      </c>
    </row>
    <row r="637" spans="1:25" ht="38.25" hidden="1" x14ac:dyDescent="0.2">
      <c r="A637" s="18" t="s">
        <v>312</v>
      </c>
      <c r="B637" s="16" t="s">
        <v>13</v>
      </c>
      <c r="C637" s="12" t="s">
        <v>16</v>
      </c>
      <c r="D637" s="12" t="s">
        <v>12</v>
      </c>
      <c r="E637" s="13" t="s">
        <v>132</v>
      </c>
      <c r="F637" s="9">
        <v>200</v>
      </c>
      <c r="G637" s="13">
        <f>G638</f>
        <v>0</v>
      </c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13">
        <f>Y638</f>
        <v>0</v>
      </c>
    </row>
    <row r="638" spans="1:25" ht="38.25" hidden="1" x14ac:dyDescent="0.2">
      <c r="A638" s="18" t="s">
        <v>313</v>
      </c>
      <c r="B638" s="16" t="s">
        <v>13</v>
      </c>
      <c r="C638" s="12" t="s">
        <v>16</v>
      </c>
      <c r="D638" s="12" t="s">
        <v>12</v>
      </c>
      <c r="E638" s="13" t="s">
        <v>132</v>
      </c>
      <c r="F638" s="9">
        <v>240</v>
      </c>
      <c r="G638" s="13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13"/>
    </row>
    <row r="639" spans="1:25" ht="40.5" customHeight="1" x14ac:dyDescent="0.2">
      <c r="A639" s="18" t="s">
        <v>87</v>
      </c>
      <c r="B639" s="16" t="s">
        <v>13</v>
      </c>
      <c r="C639" s="12" t="s">
        <v>16</v>
      </c>
      <c r="D639" s="12" t="s">
        <v>12</v>
      </c>
      <c r="E639" s="13" t="s">
        <v>132</v>
      </c>
      <c r="F639" s="9">
        <v>600</v>
      </c>
      <c r="G639" s="13">
        <f>G640</f>
        <v>51592</v>
      </c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13">
        <f>Y640</f>
        <v>51738</v>
      </c>
    </row>
    <row r="640" spans="1:25" x14ac:dyDescent="0.2">
      <c r="A640" s="18" t="s">
        <v>123</v>
      </c>
      <c r="B640" s="16" t="s">
        <v>13</v>
      </c>
      <c r="C640" s="12" t="s">
        <v>16</v>
      </c>
      <c r="D640" s="12" t="s">
        <v>12</v>
      </c>
      <c r="E640" s="13" t="s">
        <v>132</v>
      </c>
      <c r="F640" s="9">
        <v>620</v>
      </c>
      <c r="G640" s="13">
        <f>51439+153</f>
        <v>51592</v>
      </c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13">
        <f>51585+153</f>
        <v>51738</v>
      </c>
    </row>
    <row r="641" spans="1:25" ht="29.25" hidden="1" customHeight="1" x14ac:dyDescent="0.2">
      <c r="A641" s="17" t="s">
        <v>134</v>
      </c>
      <c r="B641" s="16" t="s">
        <v>13</v>
      </c>
      <c r="C641" s="12" t="s">
        <v>16</v>
      </c>
      <c r="D641" s="12" t="s">
        <v>12</v>
      </c>
      <c r="E641" s="13" t="s">
        <v>131</v>
      </c>
      <c r="F641" s="9"/>
      <c r="G641" s="13">
        <f>G642</f>
        <v>2519</v>
      </c>
      <c r="H641" s="13">
        <f t="shared" ref="H641:X644" si="84">H642</f>
        <v>0</v>
      </c>
      <c r="I641" s="13">
        <f t="shared" si="84"/>
        <v>0</v>
      </c>
      <c r="J641" s="13">
        <f t="shared" si="84"/>
        <v>0</v>
      </c>
      <c r="K641" s="13">
        <f t="shared" si="84"/>
        <v>0</v>
      </c>
      <c r="L641" s="13">
        <f t="shared" si="84"/>
        <v>0</v>
      </c>
      <c r="M641" s="13">
        <f t="shared" si="84"/>
        <v>0</v>
      </c>
      <c r="N641" s="13">
        <f t="shared" si="84"/>
        <v>0</v>
      </c>
      <c r="O641" s="13">
        <f t="shared" si="84"/>
        <v>0</v>
      </c>
      <c r="P641" s="13">
        <f t="shared" si="84"/>
        <v>0</v>
      </c>
      <c r="Q641" s="13">
        <f t="shared" si="84"/>
        <v>0</v>
      </c>
      <c r="R641" s="13">
        <f t="shared" si="84"/>
        <v>0</v>
      </c>
      <c r="S641" s="13">
        <f t="shared" si="84"/>
        <v>0</v>
      </c>
      <c r="T641" s="13">
        <f t="shared" si="84"/>
        <v>0</v>
      </c>
      <c r="U641" s="13">
        <f t="shared" si="84"/>
        <v>0</v>
      </c>
      <c r="V641" s="13">
        <f t="shared" si="84"/>
        <v>0</v>
      </c>
      <c r="W641" s="13">
        <f t="shared" si="84"/>
        <v>0</v>
      </c>
      <c r="X641" s="13">
        <f t="shared" si="84"/>
        <v>0</v>
      </c>
      <c r="Y641" s="13">
        <v>0</v>
      </c>
    </row>
    <row r="642" spans="1:25" ht="39.75" customHeight="1" x14ac:dyDescent="0.2">
      <c r="A642" s="38" t="s">
        <v>530</v>
      </c>
      <c r="B642" s="16" t="s">
        <v>13</v>
      </c>
      <c r="C642" s="12" t="s">
        <v>16</v>
      </c>
      <c r="D642" s="12" t="s">
        <v>12</v>
      </c>
      <c r="E642" s="50" t="s">
        <v>532</v>
      </c>
      <c r="F642" s="9"/>
      <c r="G642" s="13">
        <f>G643</f>
        <v>2519</v>
      </c>
      <c r="H642" s="13">
        <f t="shared" si="84"/>
        <v>0</v>
      </c>
      <c r="I642" s="13">
        <f t="shared" si="84"/>
        <v>0</v>
      </c>
      <c r="J642" s="13">
        <f t="shared" si="84"/>
        <v>0</v>
      </c>
      <c r="K642" s="13">
        <f t="shared" si="84"/>
        <v>0</v>
      </c>
      <c r="L642" s="13">
        <f t="shared" si="84"/>
        <v>0</v>
      </c>
      <c r="M642" s="13">
        <f t="shared" si="84"/>
        <v>0</v>
      </c>
      <c r="N642" s="13">
        <f t="shared" si="84"/>
        <v>0</v>
      </c>
      <c r="O642" s="13">
        <f t="shared" si="84"/>
        <v>0</v>
      </c>
      <c r="P642" s="13">
        <f t="shared" si="84"/>
        <v>0</v>
      </c>
      <c r="Q642" s="13">
        <f t="shared" si="84"/>
        <v>0</v>
      </c>
      <c r="R642" s="13">
        <f t="shared" si="84"/>
        <v>0</v>
      </c>
      <c r="S642" s="13">
        <f t="shared" si="84"/>
        <v>0</v>
      </c>
      <c r="T642" s="13">
        <f t="shared" si="84"/>
        <v>0</v>
      </c>
      <c r="U642" s="13">
        <f t="shared" si="84"/>
        <v>0</v>
      </c>
      <c r="V642" s="13">
        <f t="shared" si="84"/>
        <v>0</v>
      </c>
      <c r="W642" s="13">
        <f t="shared" si="84"/>
        <v>0</v>
      </c>
      <c r="X642" s="13">
        <f t="shared" si="84"/>
        <v>0</v>
      </c>
      <c r="Y642" s="13">
        <f t="shared" ref="Y642:Y644" si="85">Y643</f>
        <v>0</v>
      </c>
    </row>
    <row r="643" spans="1:25" ht="27" customHeight="1" x14ac:dyDescent="0.2">
      <c r="A643" s="38" t="s">
        <v>531</v>
      </c>
      <c r="B643" s="16" t="s">
        <v>13</v>
      </c>
      <c r="C643" s="12" t="s">
        <v>16</v>
      </c>
      <c r="D643" s="12" t="s">
        <v>12</v>
      </c>
      <c r="E643" s="50" t="s">
        <v>533</v>
      </c>
      <c r="F643" s="9"/>
      <c r="G643" s="13">
        <f>G644</f>
        <v>2519</v>
      </c>
      <c r="H643" s="13">
        <f t="shared" si="84"/>
        <v>0</v>
      </c>
      <c r="I643" s="13">
        <f t="shared" si="84"/>
        <v>0</v>
      </c>
      <c r="J643" s="13">
        <f t="shared" si="84"/>
        <v>0</v>
      </c>
      <c r="K643" s="13">
        <f t="shared" si="84"/>
        <v>0</v>
      </c>
      <c r="L643" s="13">
        <f t="shared" si="84"/>
        <v>0</v>
      </c>
      <c r="M643" s="13">
        <f t="shared" si="84"/>
        <v>0</v>
      </c>
      <c r="N643" s="13">
        <f t="shared" si="84"/>
        <v>0</v>
      </c>
      <c r="O643" s="13">
        <f t="shared" si="84"/>
        <v>0</v>
      </c>
      <c r="P643" s="13">
        <f t="shared" si="84"/>
        <v>0</v>
      </c>
      <c r="Q643" s="13">
        <f t="shared" si="84"/>
        <v>0</v>
      </c>
      <c r="R643" s="13">
        <f t="shared" si="84"/>
        <v>0</v>
      </c>
      <c r="S643" s="13">
        <f t="shared" si="84"/>
        <v>0</v>
      </c>
      <c r="T643" s="13">
        <f t="shared" si="84"/>
        <v>0</v>
      </c>
      <c r="U643" s="13">
        <f t="shared" si="84"/>
        <v>0</v>
      </c>
      <c r="V643" s="13">
        <f t="shared" si="84"/>
        <v>0</v>
      </c>
      <c r="W643" s="13">
        <f t="shared" si="84"/>
        <v>0</v>
      </c>
      <c r="X643" s="13">
        <f t="shared" si="84"/>
        <v>0</v>
      </c>
      <c r="Y643" s="13">
        <f t="shared" si="85"/>
        <v>0</v>
      </c>
    </row>
    <row r="644" spans="1:25" ht="39.75" customHeight="1" x14ac:dyDescent="0.2">
      <c r="A644" s="19" t="s">
        <v>87</v>
      </c>
      <c r="B644" s="16" t="s">
        <v>13</v>
      </c>
      <c r="C644" s="12" t="s">
        <v>16</v>
      </c>
      <c r="D644" s="12" t="s">
        <v>12</v>
      </c>
      <c r="E644" s="50" t="s">
        <v>533</v>
      </c>
      <c r="F644" s="9">
        <v>600</v>
      </c>
      <c r="G644" s="13">
        <f>G645</f>
        <v>2519</v>
      </c>
      <c r="H644" s="13">
        <f t="shared" si="84"/>
        <v>0</v>
      </c>
      <c r="I644" s="13">
        <f t="shared" si="84"/>
        <v>0</v>
      </c>
      <c r="J644" s="13">
        <f t="shared" si="84"/>
        <v>0</v>
      </c>
      <c r="K644" s="13">
        <f t="shared" si="84"/>
        <v>0</v>
      </c>
      <c r="L644" s="13">
        <f t="shared" si="84"/>
        <v>0</v>
      </c>
      <c r="M644" s="13">
        <f t="shared" si="84"/>
        <v>0</v>
      </c>
      <c r="N644" s="13">
        <f t="shared" si="84"/>
        <v>0</v>
      </c>
      <c r="O644" s="13">
        <f t="shared" si="84"/>
        <v>0</v>
      </c>
      <c r="P644" s="13">
        <f t="shared" si="84"/>
        <v>0</v>
      </c>
      <c r="Q644" s="13">
        <f t="shared" si="84"/>
        <v>0</v>
      </c>
      <c r="R644" s="13">
        <f t="shared" si="84"/>
        <v>0</v>
      </c>
      <c r="S644" s="13">
        <f t="shared" si="84"/>
        <v>0</v>
      </c>
      <c r="T644" s="13">
        <f t="shared" si="84"/>
        <v>0</v>
      </c>
      <c r="U644" s="13">
        <f t="shared" si="84"/>
        <v>0</v>
      </c>
      <c r="V644" s="13">
        <f t="shared" si="84"/>
        <v>0</v>
      </c>
      <c r="W644" s="13">
        <f t="shared" si="84"/>
        <v>0</v>
      </c>
      <c r="X644" s="13">
        <f t="shared" si="84"/>
        <v>0</v>
      </c>
      <c r="Y644" s="13">
        <f t="shared" si="85"/>
        <v>0</v>
      </c>
    </row>
    <row r="645" spans="1:25" x14ac:dyDescent="0.2">
      <c r="A645" s="19" t="s">
        <v>123</v>
      </c>
      <c r="B645" s="16" t="s">
        <v>13</v>
      </c>
      <c r="C645" s="12" t="s">
        <v>16</v>
      </c>
      <c r="D645" s="12" t="s">
        <v>12</v>
      </c>
      <c r="E645" s="50" t="s">
        <v>533</v>
      </c>
      <c r="F645" s="9">
        <v>620</v>
      </c>
      <c r="G645" s="13">
        <v>2519</v>
      </c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13">
        <v>0</v>
      </c>
    </row>
    <row r="646" spans="1:25" x14ac:dyDescent="0.2">
      <c r="A646" s="11" t="s">
        <v>323</v>
      </c>
      <c r="B646" s="16" t="s">
        <v>13</v>
      </c>
      <c r="C646" s="12" t="s">
        <v>16</v>
      </c>
      <c r="D646" s="12" t="s">
        <v>16</v>
      </c>
      <c r="E646" s="16"/>
      <c r="F646" s="16"/>
      <c r="G646" s="75">
        <f>G647+G653+G670+G675</f>
        <v>20815</v>
      </c>
      <c r="H646" s="75">
        <f t="shared" ref="H646:X646" si="86">H647+H653+H670</f>
        <v>0</v>
      </c>
      <c r="I646" s="75">
        <f t="shared" si="86"/>
        <v>0</v>
      </c>
      <c r="J646" s="75">
        <f t="shared" si="86"/>
        <v>0</v>
      </c>
      <c r="K646" s="75">
        <f t="shared" si="86"/>
        <v>0</v>
      </c>
      <c r="L646" s="75">
        <f t="shared" si="86"/>
        <v>0</v>
      </c>
      <c r="M646" s="75">
        <f t="shared" si="86"/>
        <v>0</v>
      </c>
      <c r="N646" s="75">
        <f t="shared" si="86"/>
        <v>0</v>
      </c>
      <c r="O646" s="75">
        <f t="shared" si="86"/>
        <v>0</v>
      </c>
      <c r="P646" s="75">
        <f t="shared" si="86"/>
        <v>0</v>
      </c>
      <c r="Q646" s="75">
        <f t="shared" si="86"/>
        <v>0</v>
      </c>
      <c r="R646" s="75">
        <f t="shared" si="86"/>
        <v>0</v>
      </c>
      <c r="S646" s="75">
        <f t="shared" si="86"/>
        <v>0</v>
      </c>
      <c r="T646" s="75">
        <f t="shared" si="86"/>
        <v>0</v>
      </c>
      <c r="U646" s="75">
        <f t="shared" si="86"/>
        <v>0</v>
      </c>
      <c r="V646" s="75">
        <f t="shared" si="86"/>
        <v>0</v>
      </c>
      <c r="W646" s="75">
        <f t="shared" si="86"/>
        <v>0</v>
      </c>
      <c r="X646" s="75">
        <f t="shared" si="86"/>
        <v>0</v>
      </c>
      <c r="Y646" s="75">
        <f>Y647+Y653+Y670+Y675</f>
        <v>21079</v>
      </c>
    </row>
    <row r="647" spans="1:25" ht="25.5" x14ac:dyDescent="0.2">
      <c r="A647" s="38" t="s">
        <v>554</v>
      </c>
      <c r="B647" s="16" t="s">
        <v>13</v>
      </c>
      <c r="C647" s="12" t="s">
        <v>16</v>
      </c>
      <c r="D647" s="12" t="s">
        <v>16</v>
      </c>
      <c r="E647" s="16" t="s">
        <v>188</v>
      </c>
      <c r="F647" s="16"/>
      <c r="G647" s="13">
        <f>G648</f>
        <v>10004</v>
      </c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13">
        <f>Y648</f>
        <v>10004</v>
      </c>
    </row>
    <row r="648" spans="1:25" ht="25.5" x14ac:dyDescent="0.2">
      <c r="A648" s="38" t="s">
        <v>180</v>
      </c>
      <c r="B648" s="16" t="s">
        <v>13</v>
      </c>
      <c r="C648" s="12" t="s">
        <v>16</v>
      </c>
      <c r="D648" s="12" t="s">
        <v>16</v>
      </c>
      <c r="E648" s="16" t="s">
        <v>181</v>
      </c>
      <c r="F648" s="16"/>
      <c r="G648" s="13">
        <f>G649</f>
        <v>10004</v>
      </c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13">
        <f>Y649</f>
        <v>10004</v>
      </c>
    </row>
    <row r="649" spans="1:25" ht="63.75" x14ac:dyDescent="0.2">
      <c r="A649" s="17" t="s">
        <v>342</v>
      </c>
      <c r="B649" s="16" t="s">
        <v>13</v>
      </c>
      <c r="C649" s="12" t="s">
        <v>16</v>
      </c>
      <c r="D649" s="12" t="s">
        <v>16</v>
      </c>
      <c r="E649" s="16" t="s">
        <v>182</v>
      </c>
      <c r="F649" s="16"/>
      <c r="G649" s="13">
        <f>G650</f>
        <v>10004</v>
      </c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13">
        <f>Y650</f>
        <v>10004</v>
      </c>
    </row>
    <row r="650" spans="1:25" ht="42.75" customHeight="1" x14ac:dyDescent="0.2">
      <c r="A650" s="19" t="s">
        <v>87</v>
      </c>
      <c r="B650" s="16" t="s">
        <v>13</v>
      </c>
      <c r="C650" s="12" t="s">
        <v>16</v>
      </c>
      <c r="D650" s="12" t="s">
        <v>16</v>
      </c>
      <c r="E650" s="16" t="s">
        <v>182</v>
      </c>
      <c r="F650" s="16" t="s">
        <v>73</v>
      </c>
      <c r="G650" s="13">
        <f>G651+G652</f>
        <v>10004</v>
      </c>
      <c r="H650" s="13">
        <f t="shared" ref="H650:Y650" si="87">H651+H652</f>
        <v>0</v>
      </c>
      <c r="I650" s="13">
        <f t="shared" si="87"/>
        <v>0</v>
      </c>
      <c r="J650" s="13">
        <f t="shared" si="87"/>
        <v>0</v>
      </c>
      <c r="K650" s="13">
        <f t="shared" si="87"/>
        <v>0</v>
      </c>
      <c r="L650" s="13">
        <f t="shared" si="87"/>
        <v>0</v>
      </c>
      <c r="M650" s="13">
        <f t="shared" si="87"/>
        <v>0</v>
      </c>
      <c r="N650" s="13">
        <f t="shared" si="87"/>
        <v>0</v>
      </c>
      <c r="O650" s="13">
        <f t="shared" si="87"/>
        <v>0</v>
      </c>
      <c r="P650" s="13">
        <f t="shared" si="87"/>
        <v>0</v>
      </c>
      <c r="Q650" s="13">
        <f t="shared" si="87"/>
        <v>0</v>
      </c>
      <c r="R650" s="13">
        <f t="shared" si="87"/>
        <v>0</v>
      </c>
      <c r="S650" s="13">
        <f t="shared" si="87"/>
        <v>0</v>
      </c>
      <c r="T650" s="13">
        <f t="shared" si="87"/>
        <v>0</v>
      </c>
      <c r="U650" s="13">
        <f t="shared" si="87"/>
        <v>0</v>
      </c>
      <c r="V650" s="13">
        <f t="shared" si="87"/>
        <v>0</v>
      </c>
      <c r="W650" s="13">
        <f t="shared" si="87"/>
        <v>0</v>
      </c>
      <c r="X650" s="13">
        <f t="shared" si="87"/>
        <v>0</v>
      </c>
      <c r="Y650" s="13">
        <f t="shared" si="87"/>
        <v>10004</v>
      </c>
    </row>
    <row r="651" spans="1:25" x14ac:dyDescent="0.2">
      <c r="A651" s="19" t="s">
        <v>123</v>
      </c>
      <c r="B651" s="16" t="s">
        <v>13</v>
      </c>
      <c r="C651" s="12" t="s">
        <v>16</v>
      </c>
      <c r="D651" s="12" t="s">
        <v>16</v>
      </c>
      <c r="E651" s="16" t="s">
        <v>182</v>
      </c>
      <c r="F651" s="16" t="s">
        <v>171</v>
      </c>
      <c r="G651" s="13">
        <v>9885</v>
      </c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13">
        <v>9885</v>
      </c>
    </row>
    <row r="652" spans="1:25" ht="38.25" x14ac:dyDescent="0.2">
      <c r="A652" s="19" t="s">
        <v>160</v>
      </c>
      <c r="B652" s="16" t="s">
        <v>13</v>
      </c>
      <c r="C652" s="12" t="s">
        <v>16</v>
      </c>
      <c r="D652" s="12" t="s">
        <v>16</v>
      </c>
      <c r="E652" s="16" t="s">
        <v>182</v>
      </c>
      <c r="F652" s="16" t="s">
        <v>159</v>
      </c>
      <c r="G652" s="13">
        <v>119</v>
      </c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13">
        <v>119</v>
      </c>
    </row>
    <row r="653" spans="1:25" ht="51" x14ac:dyDescent="0.2">
      <c r="A653" s="38" t="s">
        <v>557</v>
      </c>
      <c r="B653" s="16" t="s">
        <v>13</v>
      </c>
      <c r="C653" s="12" t="s">
        <v>16</v>
      </c>
      <c r="D653" s="12" t="s">
        <v>16</v>
      </c>
      <c r="E653" s="16" t="s">
        <v>168</v>
      </c>
      <c r="F653" s="16"/>
      <c r="G653" s="13">
        <f>G662+G654+G658</f>
        <v>10311</v>
      </c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13">
        <f>Y662+Y654+Y658</f>
        <v>10575</v>
      </c>
    </row>
    <row r="654" spans="1:25" ht="25.5" x14ac:dyDescent="0.2">
      <c r="A654" s="15" t="s">
        <v>189</v>
      </c>
      <c r="B654" s="16" t="s">
        <v>13</v>
      </c>
      <c r="C654" s="12" t="s">
        <v>16</v>
      </c>
      <c r="D654" s="12" t="s">
        <v>16</v>
      </c>
      <c r="E654" s="16" t="s">
        <v>187</v>
      </c>
      <c r="F654" s="16"/>
      <c r="G654" s="13">
        <f>G655</f>
        <v>9892</v>
      </c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13">
        <f>Y655</f>
        <v>10156</v>
      </c>
    </row>
    <row r="655" spans="1:25" ht="63.75" x14ac:dyDescent="0.2">
      <c r="A655" s="17" t="s">
        <v>351</v>
      </c>
      <c r="B655" s="16" t="s">
        <v>13</v>
      </c>
      <c r="C655" s="12" t="s">
        <v>16</v>
      </c>
      <c r="D655" s="12" t="s">
        <v>16</v>
      </c>
      <c r="E655" s="16" t="s">
        <v>190</v>
      </c>
      <c r="F655" s="16"/>
      <c r="G655" s="13">
        <f>G656</f>
        <v>9892</v>
      </c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13">
        <f>Y656</f>
        <v>10156</v>
      </c>
    </row>
    <row r="656" spans="1:25" ht="39" customHeight="1" x14ac:dyDescent="0.2">
      <c r="A656" s="19" t="s">
        <v>87</v>
      </c>
      <c r="B656" s="16" t="s">
        <v>13</v>
      </c>
      <c r="C656" s="12" t="s">
        <v>16</v>
      </c>
      <c r="D656" s="12" t="s">
        <v>16</v>
      </c>
      <c r="E656" s="16" t="s">
        <v>190</v>
      </c>
      <c r="F656" s="16" t="s">
        <v>73</v>
      </c>
      <c r="G656" s="13">
        <f>G657</f>
        <v>9892</v>
      </c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13">
        <f>Y657</f>
        <v>10156</v>
      </c>
    </row>
    <row r="657" spans="1:25" x14ac:dyDescent="0.2">
      <c r="A657" s="19" t="s">
        <v>123</v>
      </c>
      <c r="B657" s="16" t="s">
        <v>13</v>
      </c>
      <c r="C657" s="12" t="s">
        <v>16</v>
      </c>
      <c r="D657" s="12" t="s">
        <v>16</v>
      </c>
      <c r="E657" s="16" t="s">
        <v>190</v>
      </c>
      <c r="F657" s="16" t="s">
        <v>171</v>
      </c>
      <c r="G657" s="13">
        <f>9992-100</f>
        <v>9892</v>
      </c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13">
        <f>10256-100</f>
        <v>10156</v>
      </c>
    </row>
    <row r="658" spans="1:25" hidden="1" x14ac:dyDescent="0.2">
      <c r="A658" s="15"/>
      <c r="B658" s="16"/>
      <c r="C658" s="12"/>
      <c r="D658" s="12"/>
      <c r="E658" s="16"/>
      <c r="F658" s="16"/>
      <c r="G658" s="13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13"/>
    </row>
    <row r="659" spans="1:25" ht="100.15" hidden="1" customHeight="1" x14ac:dyDescent="0.2">
      <c r="A659" s="17"/>
      <c r="B659" s="16"/>
      <c r="C659" s="12"/>
      <c r="D659" s="12"/>
      <c r="E659" s="16"/>
      <c r="F659" s="16"/>
      <c r="G659" s="13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13"/>
    </row>
    <row r="660" spans="1:25" ht="45" hidden="1" customHeight="1" x14ac:dyDescent="0.2">
      <c r="A660" s="19"/>
      <c r="B660" s="16"/>
      <c r="C660" s="12"/>
      <c r="D660" s="12"/>
      <c r="E660" s="16"/>
      <c r="F660" s="16"/>
      <c r="G660" s="13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13"/>
    </row>
    <row r="661" spans="1:25" hidden="1" x14ac:dyDescent="0.2">
      <c r="A661" s="19"/>
      <c r="B661" s="16"/>
      <c r="C661" s="12"/>
      <c r="D661" s="12"/>
      <c r="E661" s="16"/>
      <c r="F661" s="16"/>
      <c r="G661" s="13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13"/>
    </row>
    <row r="662" spans="1:25" ht="25.5" x14ac:dyDescent="0.2">
      <c r="A662" s="38" t="s">
        <v>180</v>
      </c>
      <c r="B662" s="16" t="s">
        <v>13</v>
      </c>
      <c r="C662" s="12" t="s">
        <v>16</v>
      </c>
      <c r="D662" s="12" t="s">
        <v>16</v>
      </c>
      <c r="E662" s="16" t="s">
        <v>183</v>
      </c>
      <c r="F662" s="16"/>
      <c r="G662" s="13">
        <f>G663</f>
        <v>419</v>
      </c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13">
        <f>Y663</f>
        <v>419</v>
      </c>
    </row>
    <row r="663" spans="1:25" ht="63.75" x14ac:dyDescent="0.2">
      <c r="A663" s="17" t="s">
        <v>351</v>
      </c>
      <c r="B663" s="16" t="s">
        <v>13</v>
      </c>
      <c r="C663" s="12" t="s">
        <v>16</v>
      </c>
      <c r="D663" s="12" t="s">
        <v>16</v>
      </c>
      <c r="E663" s="16" t="s">
        <v>184</v>
      </c>
      <c r="F663" s="16"/>
      <c r="G663" s="13">
        <f>G664</f>
        <v>419</v>
      </c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13">
        <f>Y664</f>
        <v>419</v>
      </c>
    </row>
    <row r="664" spans="1:25" ht="39.75" customHeight="1" x14ac:dyDescent="0.2">
      <c r="A664" s="19" t="s">
        <v>87</v>
      </c>
      <c r="B664" s="16" t="s">
        <v>13</v>
      </c>
      <c r="C664" s="12" t="s">
        <v>16</v>
      </c>
      <c r="D664" s="12" t="s">
        <v>16</v>
      </c>
      <c r="E664" s="16" t="s">
        <v>184</v>
      </c>
      <c r="F664" s="16" t="s">
        <v>73</v>
      </c>
      <c r="G664" s="13">
        <f>G665</f>
        <v>419</v>
      </c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13">
        <f>Y665</f>
        <v>419</v>
      </c>
    </row>
    <row r="665" spans="1:25" x14ac:dyDescent="0.2">
      <c r="A665" s="19" t="s">
        <v>123</v>
      </c>
      <c r="B665" s="16" t="s">
        <v>13</v>
      </c>
      <c r="C665" s="12" t="s">
        <v>16</v>
      </c>
      <c r="D665" s="12" t="s">
        <v>16</v>
      </c>
      <c r="E665" s="16" t="s">
        <v>184</v>
      </c>
      <c r="F665" s="16" t="s">
        <v>171</v>
      </c>
      <c r="G665" s="13">
        <v>419</v>
      </c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13">
        <v>419</v>
      </c>
    </row>
    <row r="666" spans="1:25" ht="63.75" hidden="1" x14ac:dyDescent="0.2">
      <c r="A666" s="38" t="s">
        <v>75</v>
      </c>
      <c r="B666" s="16" t="s">
        <v>13</v>
      </c>
      <c r="C666" s="12" t="s">
        <v>16</v>
      </c>
      <c r="D666" s="12" t="s">
        <v>16</v>
      </c>
      <c r="E666" s="16" t="s">
        <v>74</v>
      </c>
      <c r="F666" s="16"/>
      <c r="G666" s="13">
        <f>G667</f>
        <v>946</v>
      </c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13">
        <f>Y667</f>
        <v>946</v>
      </c>
    </row>
    <row r="667" spans="1:25" ht="51" hidden="1" x14ac:dyDescent="0.2">
      <c r="A667" s="18" t="s">
        <v>87</v>
      </c>
      <c r="B667" s="16" t="s">
        <v>13</v>
      </c>
      <c r="C667" s="12" t="s">
        <v>16</v>
      </c>
      <c r="D667" s="12" t="s">
        <v>16</v>
      </c>
      <c r="E667" s="16" t="s">
        <v>74</v>
      </c>
      <c r="F667" s="9">
        <v>600</v>
      </c>
      <c r="G667" s="13">
        <v>946</v>
      </c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13">
        <v>946</v>
      </c>
    </row>
    <row r="668" spans="1:25" ht="89.25" hidden="1" x14ac:dyDescent="0.2">
      <c r="A668" s="17" t="s">
        <v>72</v>
      </c>
      <c r="B668" s="16" t="s">
        <v>13</v>
      </c>
      <c r="C668" s="12" t="s">
        <v>16</v>
      </c>
      <c r="D668" s="12" t="s">
        <v>16</v>
      </c>
      <c r="E668" s="13" t="s">
        <v>71</v>
      </c>
      <c r="F668" s="9"/>
      <c r="G668" s="13">
        <f>G669</f>
        <v>12327</v>
      </c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13">
        <f>Y669</f>
        <v>12327</v>
      </c>
    </row>
    <row r="669" spans="1:25" ht="51" hidden="1" x14ac:dyDescent="0.2">
      <c r="A669" s="18" t="s">
        <v>87</v>
      </c>
      <c r="B669" s="16" t="s">
        <v>13</v>
      </c>
      <c r="C669" s="12" t="s">
        <v>16</v>
      </c>
      <c r="D669" s="12" t="s">
        <v>16</v>
      </c>
      <c r="E669" s="13" t="s">
        <v>71</v>
      </c>
      <c r="F669" s="9">
        <v>600</v>
      </c>
      <c r="G669" s="13">
        <f>7883+4444</f>
        <v>12327</v>
      </c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13">
        <f>7883+4444</f>
        <v>12327</v>
      </c>
    </row>
    <row r="670" spans="1:25" ht="51" x14ac:dyDescent="0.2">
      <c r="A670" s="82" t="s">
        <v>553</v>
      </c>
      <c r="B670" s="16" t="s">
        <v>13</v>
      </c>
      <c r="C670" s="83" t="s">
        <v>16</v>
      </c>
      <c r="D670" s="83" t="s">
        <v>16</v>
      </c>
      <c r="E670" s="84" t="s">
        <v>428</v>
      </c>
      <c r="F670" s="85"/>
      <c r="G670" s="13">
        <f>G671</f>
        <v>400</v>
      </c>
      <c r="H670" s="13">
        <f t="shared" ref="H670:Y673" si="88">H671</f>
        <v>0</v>
      </c>
      <c r="I670" s="13">
        <f t="shared" si="88"/>
        <v>0</v>
      </c>
      <c r="J670" s="13">
        <f t="shared" si="88"/>
        <v>0</v>
      </c>
      <c r="K670" s="13">
        <f t="shared" si="88"/>
        <v>0</v>
      </c>
      <c r="L670" s="13">
        <f t="shared" si="88"/>
        <v>0</v>
      </c>
      <c r="M670" s="13">
        <f t="shared" si="88"/>
        <v>0</v>
      </c>
      <c r="N670" s="13">
        <f t="shared" si="88"/>
        <v>0</v>
      </c>
      <c r="O670" s="13">
        <f t="shared" si="88"/>
        <v>0</v>
      </c>
      <c r="P670" s="13">
        <f t="shared" si="88"/>
        <v>0</v>
      </c>
      <c r="Q670" s="13">
        <f t="shared" si="88"/>
        <v>0</v>
      </c>
      <c r="R670" s="13">
        <f t="shared" si="88"/>
        <v>0</v>
      </c>
      <c r="S670" s="13">
        <f t="shared" si="88"/>
        <v>0</v>
      </c>
      <c r="T670" s="13">
        <f t="shared" si="88"/>
        <v>0</v>
      </c>
      <c r="U670" s="13">
        <f t="shared" si="88"/>
        <v>0</v>
      </c>
      <c r="V670" s="13">
        <f t="shared" si="88"/>
        <v>0</v>
      </c>
      <c r="W670" s="13">
        <f t="shared" si="88"/>
        <v>0</v>
      </c>
      <c r="X670" s="13">
        <f t="shared" si="88"/>
        <v>0</v>
      </c>
      <c r="Y670" s="13">
        <f t="shared" si="88"/>
        <v>400</v>
      </c>
    </row>
    <row r="671" spans="1:25" ht="63.75" x14ac:dyDescent="0.2">
      <c r="A671" s="82" t="s">
        <v>455</v>
      </c>
      <c r="B671" s="16" t="s">
        <v>13</v>
      </c>
      <c r="C671" s="83" t="s">
        <v>16</v>
      </c>
      <c r="D671" s="83" t="s">
        <v>16</v>
      </c>
      <c r="E671" s="84" t="s">
        <v>486</v>
      </c>
      <c r="F671" s="85"/>
      <c r="G671" s="13">
        <f>G672</f>
        <v>400</v>
      </c>
      <c r="H671" s="13">
        <f t="shared" si="88"/>
        <v>0</v>
      </c>
      <c r="I671" s="13">
        <f t="shared" si="88"/>
        <v>0</v>
      </c>
      <c r="J671" s="13">
        <f t="shared" si="88"/>
        <v>0</v>
      </c>
      <c r="K671" s="13">
        <f t="shared" si="88"/>
        <v>0</v>
      </c>
      <c r="L671" s="13">
        <f t="shared" si="88"/>
        <v>0</v>
      </c>
      <c r="M671" s="13">
        <f t="shared" si="88"/>
        <v>0</v>
      </c>
      <c r="N671" s="13">
        <f t="shared" si="88"/>
        <v>0</v>
      </c>
      <c r="O671" s="13">
        <f t="shared" si="88"/>
        <v>0</v>
      </c>
      <c r="P671" s="13">
        <f t="shared" si="88"/>
        <v>0</v>
      </c>
      <c r="Q671" s="13">
        <f t="shared" si="88"/>
        <v>0</v>
      </c>
      <c r="R671" s="13">
        <f t="shared" si="88"/>
        <v>0</v>
      </c>
      <c r="S671" s="13">
        <f t="shared" si="88"/>
        <v>0</v>
      </c>
      <c r="T671" s="13">
        <f t="shared" si="88"/>
        <v>0</v>
      </c>
      <c r="U671" s="13">
        <f t="shared" si="88"/>
        <v>0</v>
      </c>
      <c r="V671" s="13">
        <f t="shared" si="88"/>
        <v>0</v>
      </c>
      <c r="W671" s="13">
        <f t="shared" si="88"/>
        <v>0</v>
      </c>
      <c r="X671" s="13">
        <f t="shared" si="88"/>
        <v>0</v>
      </c>
      <c r="Y671" s="13">
        <f t="shared" si="88"/>
        <v>400</v>
      </c>
    </row>
    <row r="672" spans="1:25" ht="38.25" x14ac:dyDescent="0.2">
      <c r="A672" s="82" t="s">
        <v>427</v>
      </c>
      <c r="B672" s="16" t="s">
        <v>13</v>
      </c>
      <c r="C672" s="83" t="s">
        <v>16</v>
      </c>
      <c r="D672" s="83" t="s">
        <v>16</v>
      </c>
      <c r="E672" s="84" t="s">
        <v>487</v>
      </c>
      <c r="F672" s="85"/>
      <c r="G672" s="13">
        <f>G673</f>
        <v>400</v>
      </c>
      <c r="H672" s="13">
        <f t="shared" si="88"/>
        <v>0</v>
      </c>
      <c r="I672" s="13">
        <f t="shared" si="88"/>
        <v>0</v>
      </c>
      <c r="J672" s="13">
        <f t="shared" si="88"/>
        <v>0</v>
      </c>
      <c r="K672" s="13">
        <f t="shared" si="88"/>
        <v>0</v>
      </c>
      <c r="L672" s="13">
        <f t="shared" si="88"/>
        <v>0</v>
      </c>
      <c r="M672" s="13">
        <f t="shared" si="88"/>
        <v>0</v>
      </c>
      <c r="N672" s="13">
        <f t="shared" si="88"/>
        <v>0</v>
      </c>
      <c r="O672" s="13">
        <f t="shared" si="88"/>
        <v>0</v>
      </c>
      <c r="P672" s="13">
        <f t="shared" si="88"/>
        <v>0</v>
      </c>
      <c r="Q672" s="13">
        <f t="shared" si="88"/>
        <v>0</v>
      </c>
      <c r="R672" s="13">
        <f t="shared" si="88"/>
        <v>0</v>
      </c>
      <c r="S672" s="13">
        <f t="shared" si="88"/>
        <v>0</v>
      </c>
      <c r="T672" s="13">
        <f t="shared" si="88"/>
        <v>0</v>
      </c>
      <c r="U672" s="13">
        <f t="shared" si="88"/>
        <v>0</v>
      </c>
      <c r="V672" s="13">
        <f t="shared" si="88"/>
        <v>0</v>
      </c>
      <c r="W672" s="13">
        <f t="shared" si="88"/>
        <v>0</v>
      </c>
      <c r="X672" s="13">
        <f t="shared" si="88"/>
        <v>0</v>
      </c>
      <c r="Y672" s="13">
        <f t="shared" si="88"/>
        <v>400</v>
      </c>
    </row>
    <row r="673" spans="1:25" ht="42" customHeight="1" x14ac:dyDescent="0.2">
      <c r="A673" s="86" t="s">
        <v>87</v>
      </c>
      <c r="B673" s="16" t="s">
        <v>13</v>
      </c>
      <c r="C673" s="83" t="s">
        <v>16</v>
      </c>
      <c r="D673" s="83" t="s">
        <v>16</v>
      </c>
      <c r="E673" s="84" t="s">
        <v>487</v>
      </c>
      <c r="F673" s="85">
        <v>600</v>
      </c>
      <c r="G673" s="13">
        <f>G674</f>
        <v>400</v>
      </c>
      <c r="H673" s="13">
        <f t="shared" si="88"/>
        <v>0</v>
      </c>
      <c r="I673" s="13">
        <f t="shared" si="88"/>
        <v>0</v>
      </c>
      <c r="J673" s="13">
        <f t="shared" si="88"/>
        <v>0</v>
      </c>
      <c r="K673" s="13">
        <f t="shared" si="88"/>
        <v>0</v>
      </c>
      <c r="L673" s="13">
        <f t="shared" si="88"/>
        <v>0</v>
      </c>
      <c r="M673" s="13">
        <f t="shared" si="88"/>
        <v>0</v>
      </c>
      <c r="N673" s="13">
        <f t="shared" si="88"/>
        <v>0</v>
      </c>
      <c r="O673" s="13">
        <f t="shared" si="88"/>
        <v>0</v>
      </c>
      <c r="P673" s="13">
        <f t="shared" si="88"/>
        <v>0</v>
      </c>
      <c r="Q673" s="13">
        <f t="shared" si="88"/>
        <v>0</v>
      </c>
      <c r="R673" s="13">
        <f t="shared" si="88"/>
        <v>0</v>
      </c>
      <c r="S673" s="13">
        <f t="shared" si="88"/>
        <v>0</v>
      </c>
      <c r="T673" s="13">
        <f t="shared" si="88"/>
        <v>0</v>
      </c>
      <c r="U673" s="13">
        <f t="shared" si="88"/>
        <v>0</v>
      </c>
      <c r="V673" s="13">
        <f t="shared" si="88"/>
        <v>0</v>
      </c>
      <c r="W673" s="13">
        <f t="shared" si="88"/>
        <v>0</v>
      </c>
      <c r="X673" s="13">
        <f t="shared" si="88"/>
        <v>0</v>
      </c>
      <c r="Y673" s="13">
        <f t="shared" si="88"/>
        <v>400</v>
      </c>
    </row>
    <row r="674" spans="1:25" ht="39.75" customHeight="1" x14ac:dyDescent="0.2">
      <c r="A674" s="86" t="s">
        <v>317</v>
      </c>
      <c r="B674" s="16" t="s">
        <v>13</v>
      </c>
      <c r="C674" s="83" t="s">
        <v>16</v>
      </c>
      <c r="D674" s="83" t="s">
        <v>16</v>
      </c>
      <c r="E674" s="84" t="s">
        <v>487</v>
      </c>
      <c r="F674" s="85">
        <v>630</v>
      </c>
      <c r="G674" s="13">
        <v>400</v>
      </c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13">
        <v>400</v>
      </c>
    </row>
    <row r="675" spans="1:25" ht="38.25" x14ac:dyDescent="0.2">
      <c r="A675" s="82" t="s">
        <v>468</v>
      </c>
      <c r="B675" s="16" t="s">
        <v>13</v>
      </c>
      <c r="C675" s="83" t="s">
        <v>16</v>
      </c>
      <c r="D675" s="83" t="s">
        <v>16</v>
      </c>
      <c r="E675" s="87" t="s">
        <v>470</v>
      </c>
      <c r="F675" s="85"/>
      <c r="G675" s="13">
        <f>G676</f>
        <v>100</v>
      </c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13">
        <f>Y676</f>
        <v>100</v>
      </c>
    </row>
    <row r="676" spans="1:25" ht="51" x14ac:dyDescent="0.2">
      <c r="A676" s="88" t="s">
        <v>469</v>
      </c>
      <c r="B676" s="16" t="s">
        <v>13</v>
      </c>
      <c r="C676" s="83" t="s">
        <v>16</v>
      </c>
      <c r="D676" s="83" t="s">
        <v>16</v>
      </c>
      <c r="E676" s="87" t="s">
        <v>471</v>
      </c>
      <c r="F676" s="85"/>
      <c r="G676" s="13">
        <f>G677</f>
        <v>100</v>
      </c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13">
        <f>Y677</f>
        <v>100</v>
      </c>
    </row>
    <row r="677" spans="1:25" ht="63.75" x14ac:dyDescent="0.2">
      <c r="A677" s="89" t="s">
        <v>351</v>
      </c>
      <c r="B677" s="16" t="s">
        <v>13</v>
      </c>
      <c r="C677" s="83" t="s">
        <v>16</v>
      </c>
      <c r="D677" s="83" t="s">
        <v>16</v>
      </c>
      <c r="E677" s="87" t="s">
        <v>472</v>
      </c>
      <c r="F677" s="85"/>
      <c r="G677" s="13">
        <f>G678</f>
        <v>100</v>
      </c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13">
        <f>Y678</f>
        <v>100</v>
      </c>
    </row>
    <row r="678" spans="1:25" ht="51" x14ac:dyDescent="0.2">
      <c r="A678" s="80" t="s">
        <v>87</v>
      </c>
      <c r="B678" s="16" t="s">
        <v>13</v>
      </c>
      <c r="C678" s="83" t="s">
        <v>16</v>
      </c>
      <c r="D678" s="83" t="s">
        <v>16</v>
      </c>
      <c r="E678" s="87" t="s">
        <v>472</v>
      </c>
      <c r="F678" s="85">
        <v>600</v>
      </c>
      <c r="G678" s="13">
        <f>G679</f>
        <v>100</v>
      </c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13">
        <f>Y679</f>
        <v>100</v>
      </c>
    </row>
    <row r="679" spans="1:25" x14ac:dyDescent="0.2">
      <c r="A679" s="80" t="s">
        <v>123</v>
      </c>
      <c r="B679" s="16" t="s">
        <v>13</v>
      </c>
      <c r="C679" s="83" t="s">
        <v>16</v>
      </c>
      <c r="D679" s="83" t="s">
        <v>16</v>
      </c>
      <c r="E679" s="87" t="s">
        <v>472</v>
      </c>
      <c r="F679" s="85">
        <v>620</v>
      </c>
      <c r="G679" s="13">
        <v>100</v>
      </c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13">
        <v>100</v>
      </c>
    </row>
    <row r="680" spans="1:25" ht="25.5" x14ac:dyDescent="0.2">
      <c r="A680" s="32" t="s">
        <v>19</v>
      </c>
      <c r="B680" s="16" t="s">
        <v>13</v>
      </c>
      <c r="C680" s="12" t="s">
        <v>16</v>
      </c>
      <c r="D680" s="12" t="s">
        <v>20</v>
      </c>
      <c r="E680" s="16"/>
      <c r="F680" s="16"/>
      <c r="G680" s="75">
        <f>G681+G699</f>
        <v>19897</v>
      </c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  <c r="U680" s="117"/>
      <c r="V680" s="117"/>
      <c r="W680" s="117"/>
      <c r="X680" s="117"/>
      <c r="Y680" s="75">
        <f>Y681+Y699</f>
        <v>20269</v>
      </c>
    </row>
    <row r="681" spans="1:25" ht="25.5" x14ac:dyDescent="0.2">
      <c r="A681" s="38" t="s">
        <v>555</v>
      </c>
      <c r="B681" s="16" t="s">
        <v>13</v>
      </c>
      <c r="C681" s="12" t="s">
        <v>16</v>
      </c>
      <c r="D681" s="12" t="s">
        <v>20</v>
      </c>
      <c r="E681" s="16" t="s">
        <v>188</v>
      </c>
      <c r="F681" s="16"/>
      <c r="G681" s="13">
        <f>G682+G688+G691</f>
        <v>19897</v>
      </c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13">
        <f>Y682+Y688+Y691</f>
        <v>20269</v>
      </c>
    </row>
    <row r="682" spans="1:25" ht="80.25" customHeight="1" x14ac:dyDescent="0.2">
      <c r="A682" s="17" t="s">
        <v>221</v>
      </c>
      <c r="B682" s="16" t="s">
        <v>13</v>
      </c>
      <c r="C682" s="12" t="s">
        <v>16</v>
      </c>
      <c r="D682" s="12" t="s">
        <v>20</v>
      </c>
      <c r="E682" s="16" t="s">
        <v>219</v>
      </c>
      <c r="F682" s="9"/>
      <c r="G682" s="13">
        <f>G683</f>
        <v>2450</v>
      </c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13">
        <f>Y683</f>
        <v>2514</v>
      </c>
    </row>
    <row r="683" spans="1:25" ht="76.5" x14ac:dyDescent="0.2">
      <c r="A683" s="17" t="s">
        <v>352</v>
      </c>
      <c r="B683" s="16" t="s">
        <v>13</v>
      </c>
      <c r="C683" s="12" t="s">
        <v>16</v>
      </c>
      <c r="D683" s="12" t="s">
        <v>20</v>
      </c>
      <c r="E683" s="16" t="s">
        <v>220</v>
      </c>
      <c r="F683" s="9"/>
      <c r="G683" s="13">
        <f>G684+G686</f>
        <v>2450</v>
      </c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13">
        <f>Y684+Y686</f>
        <v>2514</v>
      </c>
    </row>
    <row r="684" spans="1:25" ht="89.25" x14ac:dyDescent="0.2">
      <c r="A684" s="18" t="s">
        <v>88</v>
      </c>
      <c r="B684" s="16" t="s">
        <v>13</v>
      </c>
      <c r="C684" s="12" t="s">
        <v>16</v>
      </c>
      <c r="D684" s="12" t="s">
        <v>20</v>
      </c>
      <c r="E684" s="16" t="s">
        <v>220</v>
      </c>
      <c r="F684" s="9">
        <v>100</v>
      </c>
      <c r="G684" s="13">
        <f>G685</f>
        <v>2433</v>
      </c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13">
        <f>Y685</f>
        <v>2497</v>
      </c>
    </row>
    <row r="685" spans="1:25" ht="25.5" x14ac:dyDescent="0.2">
      <c r="A685" s="18" t="s">
        <v>111</v>
      </c>
      <c r="B685" s="16" t="s">
        <v>13</v>
      </c>
      <c r="C685" s="12" t="s">
        <v>16</v>
      </c>
      <c r="D685" s="12" t="s">
        <v>20</v>
      </c>
      <c r="E685" s="16" t="s">
        <v>220</v>
      </c>
      <c r="F685" s="9">
        <v>110</v>
      </c>
      <c r="G685" s="13">
        <v>2433</v>
      </c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13">
        <v>2497</v>
      </c>
    </row>
    <row r="686" spans="1:25" ht="38.25" x14ac:dyDescent="0.2">
      <c r="A686" s="18" t="s">
        <v>312</v>
      </c>
      <c r="B686" s="16" t="s">
        <v>13</v>
      </c>
      <c r="C686" s="12" t="s">
        <v>16</v>
      </c>
      <c r="D686" s="12" t="s">
        <v>20</v>
      </c>
      <c r="E686" s="16" t="s">
        <v>220</v>
      </c>
      <c r="F686" s="9">
        <v>200</v>
      </c>
      <c r="G686" s="13">
        <f>G687</f>
        <v>17</v>
      </c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13">
        <f>Y687</f>
        <v>17</v>
      </c>
    </row>
    <row r="687" spans="1:25" ht="38.25" x14ac:dyDescent="0.2">
      <c r="A687" s="18" t="s">
        <v>313</v>
      </c>
      <c r="B687" s="16" t="s">
        <v>13</v>
      </c>
      <c r="C687" s="12" t="s">
        <v>16</v>
      </c>
      <c r="D687" s="12" t="s">
        <v>20</v>
      </c>
      <c r="E687" s="16" t="s">
        <v>220</v>
      </c>
      <c r="F687" s="9">
        <v>240</v>
      </c>
      <c r="G687" s="13">
        <v>17</v>
      </c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13">
        <v>17</v>
      </c>
    </row>
    <row r="688" spans="1:25" hidden="1" x14ac:dyDescent="0.2">
      <c r="A688" s="34"/>
      <c r="B688" s="16"/>
      <c r="C688" s="12"/>
      <c r="D688" s="12"/>
      <c r="E688" s="16"/>
      <c r="F688" s="9"/>
      <c r="G688" s="13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13"/>
    </row>
    <row r="689" spans="1:25" hidden="1" x14ac:dyDescent="0.2">
      <c r="A689" s="18"/>
      <c r="B689" s="16"/>
      <c r="C689" s="12"/>
      <c r="D689" s="12"/>
      <c r="E689" s="16"/>
      <c r="F689" s="9"/>
      <c r="G689" s="13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13"/>
    </row>
    <row r="690" spans="1:25" hidden="1" x14ac:dyDescent="0.2">
      <c r="A690" s="18"/>
      <c r="B690" s="16"/>
      <c r="C690" s="12"/>
      <c r="D690" s="12"/>
      <c r="E690" s="16"/>
      <c r="F690" s="9"/>
      <c r="G690" s="13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13"/>
    </row>
    <row r="691" spans="1:25" ht="96.6" customHeight="1" x14ac:dyDescent="0.2">
      <c r="A691" s="38" t="s">
        <v>353</v>
      </c>
      <c r="B691" s="16" t="s">
        <v>13</v>
      </c>
      <c r="C691" s="12" t="s">
        <v>16</v>
      </c>
      <c r="D691" s="12" t="s">
        <v>20</v>
      </c>
      <c r="E691" s="16" t="s">
        <v>185</v>
      </c>
      <c r="F691" s="16"/>
      <c r="G691" s="13">
        <f>G692</f>
        <v>17447</v>
      </c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13">
        <f>Y692</f>
        <v>17755</v>
      </c>
    </row>
    <row r="692" spans="1:25" ht="69.75" customHeight="1" x14ac:dyDescent="0.2">
      <c r="A692" s="34" t="s">
        <v>342</v>
      </c>
      <c r="B692" s="16" t="s">
        <v>13</v>
      </c>
      <c r="C692" s="12" t="s">
        <v>16</v>
      </c>
      <c r="D692" s="12" t="s">
        <v>20</v>
      </c>
      <c r="E692" s="16" t="s">
        <v>186</v>
      </c>
      <c r="F692" s="16"/>
      <c r="G692" s="13">
        <f>G693+G695+G697</f>
        <v>17447</v>
      </c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13">
        <f>Y693+Y695+Y697</f>
        <v>17755</v>
      </c>
    </row>
    <row r="693" spans="1:25" ht="94.9" customHeight="1" x14ac:dyDescent="0.2">
      <c r="A693" s="18" t="s">
        <v>88</v>
      </c>
      <c r="B693" s="16" t="s">
        <v>13</v>
      </c>
      <c r="C693" s="12" t="s">
        <v>16</v>
      </c>
      <c r="D693" s="12" t="s">
        <v>20</v>
      </c>
      <c r="E693" s="16" t="s">
        <v>186</v>
      </c>
      <c r="F693" s="9">
        <v>100</v>
      </c>
      <c r="G693" s="13">
        <f>G694</f>
        <v>15129</v>
      </c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13">
        <f>Y694</f>
        <v>15580</v>
      </c>
    </row>
    <row r="694" spans="1:25" ht="30" customHeight="1" x14ac:dyDescent="0.2">
      <c r="A694" s="18" t="s">
        <v>111</v>
      </c>
      <c r="B694" s="16" t="s">
        <v>13</v>
      </c>
      <c r="C694" s="12" t="s">
        <v>16</v>
      </c>
      <c r="D694" s="12" t="s">
        <v>20</v>
      </c>
      <c r="E694" s="16" t="s">
        <v>186</v>
      </c>
      <c r="F694" s="9">
        <v>110</v>
      </c>
      <c r="G694" s="13">
        <v>15129</v>
      </c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13">
        <v>15580</v>
      </c>
    </row>
    <row r="695" spans="1:25" ht="43.15" customHeight="1" x14ac:dyDescent="0.2">
      <c r="A695" s="18" t="s">
        <v>312</v>
      </c>
      <c r="B695" s="16" t="s">
        <v>13</v>
      </c>
      <c r="C695" s="12" t="s">
        <v>16</v>
      </c>
      <c r="D695" s="12" t="s">
        <v>20</v>
      </c>
      <c r="E695" s="16" t="s">
        <v>186</v>
      </c>
      <c r="F695" s="9">
        <v>200</v>
      </c>
      <c r="G695" s="13">
        <f>G696</f>
        <v>2298</v>
      </c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13">
        <f>Y696</f>
        <v>2155</v>
      </c>
    </row>
    <row r="696" spans="1:25" ht="38.25" x14ac:dyDescent="0.2">
      <c r="A696" s="18" t="s">
        <v>313</v>
      </c>
      <c r="B696" s="16" t="s">
        <v>13</v>
      </c>
      <c r="C696" s="12" t="s">
        <v>16</v>
      </c>
      <c r="D696" s="12" t="s">
        <v>20</v>
      </c>
      <c r="E696" s="16" t="s">
        <v>186</v>
      </c>
      <c r="F696" s="9">
        <v>240</v>
      </c>
      <c r="G696" s="13">
        <v>2298</v>
      </c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13">
        <v>2155</v>
      </c>
    </row>
    <row r="697" spans="1:25" x14ac:dyDescent="0.2">
      <c r="A697" s="18" t="s">
        <v>66</v>
      </c>
      <c r="B697" s="16" t="s">
        <v>13</v>
      </c>
      <c r="C697" s="12" t="s">
        <v>16</v>
      </c>
      <c r="D697" s="12" t="s">
        <v>20</v>
      </c>
      <c r="E697" s="16" t="s">
        <v>186</v>
      </c>
      <c r="F697" s="9">
        <v>800</v>
      </c>
      <c r="G697" s="13">
        <f>G698</f>
        <v>20</v>
      </c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13">
        <f>Y698</f>
        <v>20</v>
      </c>
    </row>
    <row r="698" spans="1:25" ht="25.5" x14ac:dyDescent="0.2">
      <c r="A698" s="18" t="s">
        <v>107</v>
      </c>
      <c r="B698" s="16" t="s">
        <v>13</v>
      </c>
      <c r="C698" s="12" t="s">
        <v>16</v>
      </c>
      <c r="D698" s="12" t="s">
        <v>20</v>
      </c>
      <c r="E698" s="16" t="s">
        <v>186</v>
      </c>
      <c r="F698" s="9">
        <v>850</v>
      </c>
      <c r="G698" s="13">
        <v>20</v>
      </c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13">
        <v>20</v>
      </c>
    </row>
    <row r="699" spans="1:25" hidden="1" x14ac:dyDescent="0.2">
      <c r="A699" s="38"/>
      <c r="B699" s="16"/>
      <c r="C699" s="12"/>
      <c r="D699" s="12"/>
      <c r="E699" s="16"/>
      <c r="F699" s="9"/>
      <c r="G699" s="13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13"/>
    </row>
    <row r="700" spans="1:25" hidden="1" x14ac:dyDescent="0.2">
      <c r="A700" s="38"/>
      <c r="B700" s="16"/>
      <c r="C700" s="12"/>
      <c r="D700" s="12"/>
      <c r="E700" s="16"/>
      <c r="F700" s="9"/>
      <c r="G700" s="13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13"/>
    </row>
    <row r="701" spans="1:25" hidden="1" x14ac:dyDescent="0.2">
      <c r="A701" s="34"/>
      <c r="B701" s="16"/>
      <c r="C701" s="12"/>
      <c r="D701" s="12"/>
      <c r="E701" s="16"/>
      <c r="F701" s="9"/>
      <c r="G701" s="13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13"/>
    </row>
    <row r="702" spans="1:25" hidden="1" x14ac:dyDescent="0.2">
      <c r="A702" s="18"/>
      <c r="B702" s="16"/>
      <c r="C702" s="12"/>
      <c r="D702" s="12"/>
      <c r="E702" s="16"/>
      <c r="F702" s="9"/>
      <c r="G702" s="13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13"/>
    </row>
    <row r="703" spans="1:25" hidden="1" x14ac:dyDescent="0.2">
      <c r="A703" s="19"/>
      <c r="B703" s="16"/>
      <c r="C703" s="12"/>
      <c r="D703" s="12"/>
      <c r="E703" s="16"/>
      <c r="F703" s="9"/>
      <c r="G703" s="13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13"/>
    </row>
    <row r="704" spans="1:25" x14ac:dyDescent="0.2">
      <c r="A704" s="32" t="s">
        <v>93</v>
      </c>
      <c r="B704" s="16" t="s">
        <v>13</v>
      </c>
      <c r="C704" s="12" t="s">
        <v>21</v>
      </c>
      <c r="D704" s="12" t="s">
        <v>17</v>
      </c>
      <c r="E704" s="16"/>
      <c r="F704" s="16"/>
      <c r="G704" s="13">
        <f>G705+G734</f>
        <v>127545</v>
      </c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13">
        <f>Y705+Y734</f>
        <v>128097</v>
      </c>
    </row>
    <row r="705" spans="1:25" x14ac:dyDescent="0.2">
      <c r="A705" s="32" t="s">
        <v>22</v>
      </c>
      <c r="B705" s="16" t="s">
        <v>13</v>
      </c>
      <c r="C705" s="12" t="s">
        <v>21</v>
      </c>
      <c r="D705" s="12" t="s">
        <v>0</v>
      </c>
      <c r="E705" s="16"/>
      <c r="F705" s="16"/>
      <c r="G705" s="13">
        <f>G706+G729</f>
        <v>127285</v>
      </c>
      <c r="H705" s="13" t="e">
        <f t="shared" ref="H705:Y705" si="89">H706+H729</f>
        <v>#REF!</v>
      </c>
      <c r="I705" s="13" t="e">
        <f t="shared" si="89"/>
        <v>#REF!</v>
      </c>
      <c r="J705" s="13" t="e">
        <f t="shared" si="89"/>
        <v>#REF!</v>
      </c>
      <c r="K705" s="13" t="e">
        <f t="shared" si="89"/>
        <v>#REF!</v>
      </c>
      <c r="L705" s="13" t="e">
        <f t="shared" si="89"/>
        <v>#REF!</v>
      </c>
      <c r="M705" s="13" t="e">
        <f t="shared" si="89"/>
        <v>#REF!</v>
      </c>
      <c r="N705" s="13" t="e">
        <f t="shared" si="89"/>
        <v>#REF!</v>
      </c>
      <c r="O705" s="13" t="e">
        <f t="shared" si="89"/>
        <v>#REF!</v>
      </c>
      <c r="P705" s="13" t="e">
        <f t="shared" si="89"/>
        <v>#REF!</v>
      </c>
      <c r="Q705" s="13" t="e">
        <f t="shared" si="89"/>
        <v>#REF!</v>
      </c>
      <c r="R705" s="13" t="e">
        <f t="shared" si="89"/>
        <v>#REF!</v>
      </c>
      <c r="S705" s="13" t="e">
        <f t="shared" si="89"/>
        <v>#REF!</v>
      </c>
      <c r="T705" s="13" t="e">
        <f t="shared" si="89"/>
        <v>#REF!</v>
      </c>
      <c r="U705" s="13" t="e">
        <f t="shared" si="89"/>
        <v>#REF!</v>
      </c>
      <c r="V705" s="13" t="e">
        <f t="shared" si="89"/>
        <v>#REF!</v>
      </c>
      <c r="W705" s="13" t="e">
        <f t="shared" si="89"/>
        <v>#REF!</v>
      </c>
      <c r="X705" s="13" t="e">
        <f t="shared" si="89"/>
        <v>#REF!</v>
      </c>
      <c r="Y705" s="13">
        <f t="shared" si="89"/>
        <v>127837</v>
      </c>
    </row>
    <row r="706" spans="1:25" ht="25.5" x14ac:dyDescent="0.2">
      <c r="A706" s="15" t="s">
        <v>549</v>
      </c>
      <c r="B706" s="16" t="s">
        <v>13</v>
      </c>
      <c r="C706" s="12" t="s">
        <v>21</v>
      </c>
      <c r="D706" s="12" t="s">
        <v>0</v>
      </c>
      <c r="E706" s="16" t="s">
        <v>119</v>
      </c>
      <c r="F706" s="16"/>
      <c r="G706" s="13">
        <f>G707+G711+G715+G721</f>
        <v>126961</v>
      </c>
      <c r="H706" s="13" t="e">
        <f>#REF!+H707+H711+H715+H721+#REF!</f>
        <v>#REF!</v>
      </c>
      <c r="I706" s="13" t="e">
        <f>#REF!+I707+I711+I715+I721+#REF!</f>
        <v>#REF!</v>
      </c>
      <c r="J706" s="13" t="e">
        <f>#REF!+J707+J711+J715+J721+#REF!</f>
        <v>#REF!</v>
      </c>
      <c r="K706" s="13" t="e">
        <f>#REF!+K707+K711+K715+K721+#REF!</f>
        <v>#REF!</v>
      </c>
      <c r="L706" s="13" t="e">
        <f>#REF!+L707+L711+L715+L721+#REF!</f>
        <v>#REF!</v>
      </c>
      <c r="M706" s="13" t="e">
        <f>#REF!+M707+M711+M715+M721+#REF!</f>
        <v>#REF!</v>
      </c>
      <c r="N706" s="13" t="e">
        <f>#REF!+N707+N711+N715+N721+#REF!</f>
        <v>#REF!</v>
      </c>
      <c r="O706" s="13" t="e">
        <f>#REF!+O707+O711+O715+O721+#REF!</f>
        <v>#REF!</v>
      </c>
      <c r="P706" s="13" t="e">
        <f>#REF!+P707+P711+P715+P721+#REF!</f>
        <v>#REF!</v>
      </c>
      <c r="Q706" s="13" t="e">
        <f>#REF!+Q707+Q711+Q715+Q721+#REF!</f>
        <v>#REF!</v>
      </c>
      <c r="R706" s="13" t="e">
        <f>#REF!+R707+R711+R715+R721+#REF!</f>
        <v>#REF!</v>
      </c>
      <c r="S706" s="13" t="e">
        <f>#REF!+S707+S711+S715+S721+#REF!</f>
        <v>#REF!</v>
      </c>
      <c r="T706" s="13" t="e">
        <f>#REF!+T707+T711+T715+T721+#REF!</f>
        <v>#REF!</v>
      </c>
      <c r="U706" s="13" t="e">
        <f>#REF!+U707+U711+U715+U721+#REF!</f>
        <v>#REF!</v>
      </c>
      <c r="V706" s="13" t="e">
        <f>#REF!+V707+V711+V715+V721+#REF!</f>
        <v>#REF!</v>
      </c>
      <c r="W706" s="13" t="e">
        <f>#REF!+W707+W711+W715+W721+#REF!</f>
        <v>#REF!</v>
      </c>
      <c r="X706" s="13" t="e">
        <f>#REF!+X707+X711+X715+X721+#REF!</f>
        <v>#REF!</v>
      </c>
      <c r="Y706" s="13">
        <f>Y707+Y711+Y715+Y721</f>
        <v>127513</v>
      </c>
    </row>
    <row r="707" spans="1:25" ht="63.75" x14ac:dyDescent="0.2">
      <c r="A707" s="17" t="s">
        <v>120</v>
      </c>
      <c r="B707" s="16" t="s">
        <v>13</v>
      </c>
      <c r="C707" s="12" t="s">
        <v>21</v>
      </c>
      <c r="D707" s="12" t="s">
        <v>0</v>
      </c>
      <c r="E707" s="90" t="s">
        <v>121</v>
      </c>
      <c r="F707" s="9"/>
      <c r="G707" s="13">
        <f>G708</f>
        <v>30018</v>
      </c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13">
        <f>Y708</f>
        <v>30109</v>
      </c>
    </row>
    <row r="708" spans="1:25" ht="25.5" x14ac:dyDescent="0.2">
      <c r="A708" s="38" t="s">
        <v>354</v>
      </c>
      <c r="B708" s="16" t="s">
        <v>13</v>
      </c>
      <c r="C708" s="12" t="s">
        <v>21</v>
      </c>
      <c r="D708" s="12" t="s">
        <v>0</v>
      </c>
      <c r="E708" s="16" t="s">
        <v>122</v>
      </c>
      <c r="F708" s="9"/>
      <c r="G708" s="13">
        <f>G709</f>
        <v>30018</v>
      </c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13">
        <f>Y709</f>
        <v>30109</v>
      </c>
    </row>
    <row r="709" spans="1:25" ht="42" customHeight="1" x14ac:dyDescent="0.2">
      <c r="A709" s="18" t="s">
        <v>87</v>
      </c>
      <c r="B709" s="16" t="s">
        <v>13</v>
      </c>
      <c r="C709" s="12" t="s">
        <v>21</v>
      </c>
      <c r="D709" s="12" t="s">
        <v>0</v>
      </c>
      <c r="E709" s="16" t="s">
        <v>122</v>
      </c>
      <c r="F709" s="9">
        <v>600</v>
      </c>
      <c r="G709" s="13">
        <f>G710</f>
        <v>30018</v>
      </c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13">
        <f>Y710</f>
        <v>30109</v>
      </c>
    </row>
    <row r="710" spans="1:25" x14ac:dyDescent="0.2">
      <c r="A710" s="18" t="s">
        <v>123</v>
      </c>
      <c r="B710" s="16" t="s">
        <v>13</v>
      </c>
      <c r="C710" s="12" t="s">
        <v>21</v>
      </c>
      <c r="D710" s="12" t="s">
        <v>0</v>
      </c>
      <c r="E710" s="16" t="s">
        <v>122</v>
      </c>
      <c r="F710" s="9">
        <v>620</v>
      </c>
      <c r="G710" s="13">
        <v>30018</v>
      </c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13">
        <v>30109</v>
      </c>
    </row>
    <row r="711" spans="1:25" ht="51" x14ac:dyDescent="0.2">
      <c r="A711" s="17" t="s">
        <v>126</v>
      </c>
      <c r="B711" s="16" t="s">
        <v>13</v>
      </c>
      <c r="C711" s="12" t="s">
        <v>21</v>
      </c>
      <c r="D711" s="12" t="s">
        <v>0</v>
      </c>
      <c r="E711" s="16" t="s">
        <v>125</v>
      </c>
      <c r="F711" s="9"/>
      <c r="G711" s="13">
        <f>G712</f>
        <v>21687</v>
      </c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13">
        <f>Y712</f>
        <v>21796</v>
      </c>
    </row>
    <row r="712" spans="1:25" ht="25.5" x14ac:dyDescent="0.2">
      <c r="A712" s="38" t="s">
        <v>355</v>
      </c>
      <c r="B712" s="16" t="s">
        <v>13</v>
      </c>
      <c r="C712" s="12" t="s">
        <v>21</v>
      </c>
      <c r="D712" s="12" t="s">
        <v>0</v>
      </c>
      <c r="E712" s="16" t="s">
        <v>124</v>
      </c>
      <c r="F712" s="9"/>
      <c r="G712" s="13">
        <f>G713</f>
        <v>21687</v>
      </c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13">
        <f>Y713</f>
        <v>21796</v>
      </c>
    </row>
    <row r="713" spans="1:25" ht="41.25" customHeight="1" x14ac:dyDescent="0.2">
      <c r="A713" s="18" t="s">
        <v>87</v>
      </c>
      <c r="B713" s="16" t="s">
        <v>13</v>
      </c>
      <c r="C713" s="12" t="s">
        <v>21</v>
      </c>
      <c r="D713" s="12" t="s">
        <v>0</v>
      </c>
      <c r="E713" s="16" t="s">
        <v>124</v>
      </c>
      <c r="F713" s="9">
        <v>600</v>
      </c>
      <c r="G713" s="13">
        <f>G714</f>
        <v>21687</v>
      </c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13">
        <f>Y714</f>
        <v>21796</v>
      </c>
    </row>
    <row r="714" spans="1:25" x14ac:dyDescent="0.2">
      <c r="A714" s="18" t="s">
        <v>123</v>
      </c>
      <c r="B714" s="16" t="s">
        <v>13</v>
      </c>
      <c r="C714" s="12" t="s">
        <v>21</v>
      </c>
      <c r="D714" s="12" t="s">
        <v>0</v>
      </c>
      <c r="E714" s="16" t="s">
        <v>124</v>
      </c>
      <c r="F714" s="9">
        <v>620</v>
      </c>
      <c r="G714" s="13">
        <v>21687</v>
      </c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13">
        <v>21796</v>
      </c>
    </row>
    <row r="715" spans="1:25" ht="68.25" customHeight="1" x14ac:dyDescent="0.2">
      <c r="A715" s="17" t="s">
        <v>127</v>
      </c>
      <c r="B715" s="16" t="s">
        <v>13</v>
      </c>
      <c r="C715" s="12" t="s">
        <v>21</v>
      </c>
      <c r="D715" s="12" t="s">
        <v>0</v>
      </c>
      <c r="E715" s="16" t="s">
        <v>128</v>
      </c>
      <c r="F715" s="9"/>
      <c r="G715" s="13">
        <f>G716</f>
        <v>72119</v>
      </c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13">
        <f>Y716</f>
        <v>72471</v>
      </c>
    </row>
    <row r="716" spans="1:25" ht="25.5" x14ac:dyDescent="0.2">
      <c r="A716" s="38" t="s">
        <v>356</v>
      </c>
      <c r="B716" s="16" t="s">
        <v>13</v>
      </c>
      <c r="C716" s="12" t="s">
        <v>21</v>
      </c>
      <c r="D716" s="12" t="s">
        <v>0</v>
      </c>
      <c r="E716" s="16" t="s">
        <v>133</v>
      </c>
      <c r="F716" s="9"/>
      <c r="G716" s="13">
        <f>G719+G717</f>
        <v>72119</v>
      </c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13">
        <f>Y719+Y717</f>
        <v>72471</v>
      </c>
    </row>
    <row r="717" spans="1:25" ht="38.25" hidden="1" x14ac:dyDescent="0.2">
      <c r="A717" s="18" t="s">
        <v>312</v>
      </c>
      <c r="B717" s="16" t="s">
        <v>13</v>
      </c>
      <c r="C717" s="12" t="s">
        <v>21</v>
      </c>
      <c r="D717" s="12" t="s">
        <v>0</v>
      </c>
      <c r="E717" s="16" t="s">
        <v>133</v>
      </c>
      <c r="F717" s="9">
        <v>200</v>
      </c>
      <c r="G717" s="13">
        <f>G718</f>
        <v>0</v>
      </c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13">
        <f>Y718</f>
        <v>0</v>
      </c>
    </row>
    <row r="718" spans="1:25" ht="38.25" hidden="1" x14ac:dyDescent="0.2">
      <c r="A718" s="18" t="s">
        <v>313</v>
      </c>
      <c r="B718" s="16" t="s">
        <v>13</v>
      </c>
      <c r="C718" s="12" t="s">
        <v>21</v>
      </c>
      <c r="D718" s="12" t="s">
        <v>0</v>
      </c>
      <c r="E718" s="16" t="s">
        <v>133</v>
      </c>
      <c r="F718" s="9">
        <v>240</v>
      </c>
      <c r="G718" s="13">
        <v>0</v>
      </c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13">
        <v>0</v>
      </c>
    </row>
    <row r="719" spans="1:25" ht="42" customHeight="1" x14ac:dyDescent="0.2">
      <c r="A719" s="18" t="s">
        <v>87</v>
      </c>
      <c r="B719" s="16" t="s">
        <v>13</v>
      </c>
      <c r="C719" s="12" t="s">
        <v>21</v>
      </c>
      <c r="D719" s="12" t="s">
        <v>0</v>
      </c>
      <c r="E719" s="16" t="s">
        <v>133</v>
      </c>
      <c r="F719" s="9">
        <v>600</v>
      </c>
      <c r="G719" s="13">
        <f>G720</f>
        <v>72119</v>
      </c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13">
        <f>Y720</f>
        <v>72471</v>
      </c>
    </row>
    <row r="720" spans="1:25" x14ac:dyDescent="0.2">
      <c r="A720" s="18" t="s">
        <v>123</v>
      </c>
      <c r="B720" s="16" t="s">
        <v>13</v>
      </c>
      <c r="C720" s="12" t="s">
        <v>21</v>
      </c>
      <c r="D720" s="12" t="s">
        <v>0</v>
      </c>
      <c r="E720" s="16" t="s">
        <v>133</v>
      </c>
      <c r="F720" s="9">
        <v>620</v>
      </c>
      <c r="G720" s="13">
        <v>72119</v>
      </c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13">
        <v>72471</v>
      </c>
    </row>
    <row r="721" spans="1:25" ht="63.75" x14ac:dyDescent="0.2">
      <c r="A721" s="17" t="s">
        <v>401</v>
      </c>
      <c r="B721" s="16" t="s">
        <v>13</v>
      </c>
      <c r="C721" s="12" t="s">
        <v>21</v>
      </c>
      <c r="D721" s="12" t="s">
        <v>0</v>
      </c>
      <c r="E721" s="16" t="s">
        <v>129</v>
      </c>
      <c r="F721" s="9"/>
      <c r="G721" s="13">
        <f>G722</f>
        <v>3137</v>
      </c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13">
        <f>Y722</f>
        <v>3137</v>
      </c>
    </row>
    <row r="722" spans="1:25" x14ac:dyDescent="0.2">
      <c r="A722" s="38" t="s">
        <v>357</v>
      </c>
      <c r="B722" s="16" t="s">
        <v>13</v>
      </c>
      <c r="C722" s="12" t="s">
        <v>21</v>
      </c>
      <c r="D722" s="12" t="s">
        <v>0</v>
      </c>
      <c r="E722" s="16" t="s">
        <v>130</v>
      </c>
      <c r="F722" s="9"/>
      <c r="G722" s="13">
        <f>G723+G727+G725</f>
        <v>3137</v>
      </c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13">
        <f>Y723+Y727+Y725</f>
        <v>3137</v>
      </c>
    </row>
    <row r="723" spans="1:25" hidden="1" x14ac:dyDescent="0.2">
      <c r="A723" s="18"/>
      <c r="B723" s="16"/>
      <c r="C723" s="12"/>
      <c r="D723" s="12"/>
      <c r="E723" s="16"/>
      <c r="F723" s="9"/>
      <c r="G723" s="13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13"/>
    </row>
    <row r="724" spans="1:25" hidden="1" x14ac:dyDescent="0.2">
      <c r="A724" s="18"/>
      <c r="B724" s="16" t="s">
        <v>13</v>
      </c>
      <c r="C724" s="12" t="s">
        <v>21</v>
      </c>
      <c r="D724" s="12" t="s">
        <v>0</v>
      </c>
      <c r="E724" s="16" t="s">
        <v>86</v>
      </c>
      <c r="F724" s="9"/>
      <c r="G724" s="13">
        <f>G727</f>
        <v>3137</v>
      </c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13">
        <f>Y727</f>
        <v>3137</v>
      </c>
    </row>
    <row r="725" spans="1:25" ht="38.25" hidden="1" x14ac:dyDescent="0.2">
      <c r="A725" s="18" t="s">
        <v>312</v>
      </c>
      <c r="B725" s="16" t="s">
        <v>13</v>
      </c>
      <c r="C725" s="12" t="s">
        <v>21</v>
      </c>
      <c r="D725" s="12" t="s">
        <v>0</v>
      </c>
      <c r="E725" s="16" t="s">
        <v>130</v>
      </c>
      <c r="F725" s="9">
        <v>200</v>
      </c>
      <c r="G725" s="13">
        <f>G726</f>
        <v>0</v>
      </c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13">
        <f>Y726</f>
        <v>0</v>
      </c>
    </row>
    <row r="726" spans="1:25" ht="38.25" hidden="1" x14ac:dyDescent="0.2">
      <c r="A726" s="18" t="s">
        <v>313</v>
      </c>
      <c r="B726" s="16" t="s">
        <v>13</v>
      </c>
      <c r="C726" s="12" t="s">
        <v>21</v>
      </c>
      <c r="D726" s="12" t="s">
        <v>0</v>
      </c>
      <c r="E726" s="16" t="s">
        <v>130</v>
      </c>
      <c r="F726" s="9">
        <v>240</v>
      </c>
      <c r="G726" s="13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13"/>
    </row>
    <row r="727" spans="1:25" ht="40.5" customHeight="1" x14ac:dyDescent="0.2">
      <c r="A727" s="18" t="s">
        <v>87</v>
      </c>
      <c r="B727" s="16" t="s">
        <v>13</v>
      </c>
      <c r="C727" s="12" t="s">
        <v>21</v>
      </c>
      <c r="D727" s="12" t="s">
        <v>0</v>
      </c>
      <c r="E727" s="16" t="s">
        <v>130</v>
      </c>
      <c r="F727" s="9">
        <v>600</v>
      </c>
      <c r="G727" s="13">
        <f>G728</f>
        <v>3137</v>
      </c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13">
        <f>Y728</f>
        <v>3137</v>
      </c>
    </row>
    <row r="728" spans="1:25" ht="13.5" customHeight="1" x14ac:dyDescent="0.2">
      <c r="A728" s="18" t="s">
        <v>123</v>
      </c>
      <c r="B728" s="16" t="s">
        <v>13</v>
      </c>
      <c r="C728" s="12" t="s">
        <v>21</v>
      </c>
      <c r="D728" s="12" t="s">
        <v>0</v>
      </c>
      <c r="E728" s="16" t="s">
        <v>130</v>
      </c>
      <c r="F728" s="9">
        <v>620</v>
      </c>
      <c r="G728" s="13">
        <f>3137+2369-2369</f>
        <v>3137</v>
      </c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13">
        <f>3137+2371-2371</f>
        <v>3137</v>
      </c>
    </row>
    <row r="729" spans="1:25" ht="51" x14ac:dyDescent="0.2">
      <c r="A729" s="118" t="s">
        <v>553</v>
      </c>
      <c r="B729" s="16" t="s">
        <v>13</v>
      </c>
      <c r="C729" s="83" t="s">
        <v>21</v>
      </c>
      <c r="D729" s="83" t="s">
        <v>0</v>
      </c>
      <c r="E729" s="84" t="s">
        <v>428</v>
      </c>
      <c r="F729" s="84"/>
      <c r="G729" s="13">
        <f>G730</f>
        <v>324</v>
      </c>
      <c r="H729" s="13">
        <f t="shared" ref="H729:Y732" si="90">H730</f>
        <v>0</v>
      </c>
      <c r="I729" s="13">
        <f t="shared" si="90"/>
        <v>0</v>
      </c>
      <c r="J729" s="13">
        <f t="shared" si="90"/>
        <v>0</v>
      </c>
      <c r="K729" s="13">
        <f t="shared" si="90"/>
        <v>0</v>
      </c>
      <c r="L729" s="13">
        <f t="shared" si="90"/>
        <v>0</v>
      </c>
      <c r="M729" s="13">
        <f t="shared" si="90"/>
        <v>0</v>
      </c>
      <c r="N729" s="13">
        <f t="shared" si="90"/>
        <v>0</v>
      </c>
      <c r="O729" s="13">
        <f t="shared" si="90"/>
        <v>0</v>
      </c>
      <c r="P729" s="13">
        <f t="shared" si="90"/>
        <v>0</v>
      </c>
      <c r="Q729" s="13">
        <f t="shared" si="90"/>
        <v>0</v>
      </c>
      <c r="R729" s="13">
        <f t="shared" si="90"/>
        <v>0</v>
      </c>
      <c r="S729" s="13">
        <f t="shared" si="90"/>
        <v>0</v>
      </c>
      <c r="T729" s="13">
        <f t="shared" si="90"/>
        <v>0</v>
      </c>
      <c r="U729" s="13">
        <f t="shared" si="90"/>
        <v>0</v>
      </c>
      <c r="V729" s="13">
        <f t="shared" si="90"/>
        <v>0</v>
      </c>
      <c r="W729" s="13">
        <f t="shared" si="90"/>
        <v>0</v>
      </c>
      <c r="X729" s="13">
        <f t="shared" si="90"/>
        <v>0</v>
      </c>
      <c r="Y729" s="13">
        <f t="shared" si="90"/>
        <v>324</v>
      </c>
    </row>
    <row r="730" spans="1:25" ht="55.5" customHeight="1" x14ac:dyDescent="0.2">
      <c r="A730" s="91" t="s">
        <v>456</v>
      </c>
      <c r="B730" s="16" t="s">
        <v>13</v>
      </c>
      <c r="C730" s="83" t="s">
        <v>21</v>
      </c>
      <c r="D730" s="83" t="s">
        <v>0</v>
      </c>
      <c r="E730" s="84" t="s">
        <v>457</v>
      </c>
      <c r="F730" s="84"/>
      <c r="G730" s="13">
        <f>G731</f>
        <v>324</v>
      </c>
      <c r="H730" s="13">
        <f t="shared" si="90"/>
        <v>0</v>
      </c>
      <c r="I730" s="13">
        <f t="shared" si="90"/>
        <v>0</v>
      </c>
      <c r="J730" s="13">
        <f t="shared" si="90"/>
        <v>0</v>
      </c>
      <c r="K730" s="13">
        <f t="shared" si="90"/>
        <v>0</v>
      </c>
      <c r="L730" s="13">
        <f t="shared" si="90"/>
        <v>0</v>
      </c>
      <c r="M730" s="13">
        <f t="shared" si="90"/>
        <v>0</v>
      </c>
      <c r="N730" s="13">
        <f t="shared" si="90"/>
        <v>0</v>
      </c>
      <c r="O730" s="13">
        <f t="shared" si="90"/>
        <v>0</v>
      </c>
      <c r="P730" s="13">
        <f t="shared" si="90"/>
        <v>0</v>
      </c>
      <c r="Q730" s="13">
        <f t="shared" si="90"/>
        <v>0</v>
      </c>
      <c r="R730" s="13">
        <f t="shared" si="90"/>
        <v>0</v>
      </c>
      <c r="S730" s="13">
        <f t="shared" si="90"/>
        <v>0</v>
      </c>
      <c r="T730" s="13">
        <f t="shared" si="90"/>
        <v>0</v>
      </c>
      <c r="U730" s="13">
        <f t="shared" si="90"/>
        <v>0</v>
      </c>
      <c r="V730" s="13">
        <f t="shared" si="90"/>
        <v>0</v>
      </c>
      <c r="W730" s="13">
        <f t="shared" si="90"/>
        <v>0</v>
      </c>
      <c r="X730" s="13">
        <f t="shared" si="90"/>
        <v>0</v>
      </c>
      <c r="Y730" s="13">
        <f t="shared" si="90"/>
        <v>324</v>
      </c>
    </row>
    <row r="731" spans="1:25" ht="38.25" x14ac:dyDescent="0.2">
      <c r="A731" s="91" t="s">
        <v>427</v>
      </c>
      <c r="B731" s="16" t="s">
        <v>13</v>
      </c>
      <c r="C731" s="83" t="s">
        <v>21</v>
      </c>
      <c r="D731" s="83" t="s">
        <v>0</v>
      </c>
      <c r="E731" s="84" t="s">
        <v>458</v>
      </c>
      <c r="F731" s="84"/>
      <c r="G731" s="13">
        <f>G732</f>
        <v>324</v>
      </c>
      <c r="H731" s="13">
        <f t="shared" si="90"/>
        <v>0</v>
      </c>
      <c r="I731" s="13">
        <f t="shared" si="90"/>
        <v>0</v>
      </c>
      <c r="J731" s="13">
        <f t="shared" si="90"/>
        <v>0</v>
      </c>
      <c r="K731" s="13">
        <f t="shared" si="90"/>
        <v>0</v>
      </c>
      <c r="L731" s="13">
        <f t="shared" si="90"/>
        <v>0</v>
      </c>
      <c r="M731" s="13">
        <f t="shared" si="90"/>
        <v>0</v>
      </c>
      <c r="N731" s="13">
        <f t="shared" si="90"/>
        <v>0</v>
      </c>
      <c r="O731" s="13">
        <f t="shared" si="90"/>
        <v>0</v>
      </c>
      <c r="P731" s="13">
        <f t="shared" si="90"/>
        <v>0</v>
      </c>
      <c r="Q731" s="13">
        <f t="shared" si="90"/>
        <v>0</v>
      </c>
      <c r="R731" s="13">
        <f t="shared" si="90"/>
        <v>0</v>
      </c>
      <c r="S731" s="13">
        <f t="shared" si="90"/>
        <v>0</v>
      </c>
      <c r="T731" s="13">
        <f t="shared" si="90"/>
        <v>0</v>
      </c>
      <c r="U731" s="13">
        <f t="shared" si="90"/>
        <v>0</v>
      </c>
      <c r="V731" s="13">
        <f t="shared" si="90"/>
        <v>0</v>
      </c>
      <c r="W731" s="13">
        <f t="shared" si="90"/>
        <v>0</v>
      </c>
      <c r="X731" s="13">
        <f t="shared" si="90"/>
        <v>0</v>
      </c>
      <c r="Y731" s="13">
        <f t="shared" si="90"/>
        <v>324</v>
      </c>
    </row>
    <row r="732" spans="1:25" ht="42" customHeight="1" x14ac:dyDescent="0.2">
      <c r="A732" s="86" t="s">
        <v>87</v>
      </c>
      <c r="B732" s="16" t="s">
        <v>13</v>
      </c>
      <c r="C732" s="83" t="s">
        <v>21</v>
      </c>
      <c r="D732" s="83" t="s">
        <v>0</v>
      </c>
      <c r="E732" s="84" t="s">
        <v>458</v>
      </c>
      <c r="F732" s="84" t="s">
        <v>73</v>
      </c>
      <c r="G732" s="13">
        <f>G733</f>
        <v>324</v>
      </c>
      <c r="H732" s="13">
        <f t="shared" si="90"/>
        <v>0</v>
      </c>
      <c r="I732" s="13">
        <f t="shared" si="90"/>
        <v>0</v>
      </c>
      <c r="J732" s="13">
        <f t="shared" si="90"/>
        <v>0</v>
      </c>
      <c r="K732" s="13">
        <f t="shared" si="90"/>
        <v>0</v>
      </c>
      <c r="L732" s="13">
        <f t="shared" si="90"/>
        <v>0</v>
      </c>
      <c r="M732" s="13">
        <f t="shared" si="90"/>
        <v>0</v>
      </c>
      <c r="N732" s="13">
        <f t="shared" si="90"/>
        <v>0</v>
      </c>
      <c r="O732" s="13">
        <f t="shared" si="90"/>
        <v>0</v>
      </c>
      <c r="P732" s="13">
        <f t="shared" si="90"/>
        <v>0</v>
      </c>
      <c r="Q732" s="13">
        <f t="shared" si="90"/>
        <v>0</v>
      </c>
      <c r="R732" s="13">
        <f t="shared" si="90"/>
        <v>0</v>
      </c>
      <c r="S732" s="13">
        <f t="shared" si="90"/>
        <v>0</v>
      </c>
      <c r="T732" s="13">
        <f t="shared" si="90"/>
        <v>0</v>
      </c>
      <c r="U732" s="13">
        <f t="shared" si="90"/>
        <v>0</v>
      </c>
      <c r="V732" s="13">
        <f t="shared" si="90"/>
        <v>0</v>
      </c>
      <c r="W732" s="13">
        <f t="shared" si="90"/>
        <v>0</v>
      </c>
      <c r="X732" s="13">
        <f t="shared" si="90"/>
        <v>0</v>
      </c>
      <c r="Y732" s="13">
        <f t="shared" si="90"/>
        <v>324</v>
      </c>
    </row>
    <row r="733" spans="1:25" ht="41.25" customHeight="1" x14ac:dyDescent="0.2">
      <c r="A733" s="86" t="s">
        <v>317</v>
      </c>
      <c r="B733" s="16" t="s">
        <v>13</v>
      </c>
      <c r="C733" s="83" t="s">
        <v>21</v>
      </c>
      <c r="D733" s="83" t="s">
        <v>0</v>
      </c>
      <c r="E733" s="84" t="s">
        <v>458</v>
      </c>
      <c r="F733" s="84" t="s">
        <v>159</v>
      </c>
      <c r="G733" s="13">
        <v>324</v>
      </c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13">
        <v>324</v>
      </c>
    </row>
    <row r="734" spans="1:25" ht="25.5" x14ac:dyDescent="0.2">
      <c r="A734" s="32" t="s">
        <v>95</v>
      </c>
      <c r="B734" s="16" t="s">
        <v>13</v>
      </c>
      <c r="C734" s="12" t="s">
        <v>21</v>
      </c>
      <c r="D734" s="12" t="s">
        <v>2</v>
      </c>
      <c r="E734" s="16"/>
      <c r="F734" s="9"/>
      <c r="G734" s="13">
        <f>G735</f>
        <v>260</v>
      </c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13">
        <f>Y735</f>
        <v>260</v>
      </c>
    </row>
    <row r="735" spans="1:25" ht="52.5" customHeight="1" x14ac:dyDescent="0.2">
      <c r="A735" s="15" t="s">
        <v>560</v>
      </c>
      <c r="B735" s="16" t="s">
        <v>13</v>
      </c>
      <c r="C735" s="12" t="s">
        <v>21</v>
      </c>
      <c r="D735" s="12" t="s">
        <v>2</v>
      </c>
      <c r="E735" s="16" t="s">
        <v>146</v>
      </c>
      <c r="F735" s="9"/>
      <c r="G735" s="13">
        <f>G736+G740+G744</f>
        <v>260</v>
      </c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13">
        <f>Y736+Y740+Y744</f>
        <v>260</v>
      </c>
    </row>
    <row r="736" spans="1:25" ht="76.5" x14ac:dyDescent="0.2">
      <c r="A736" s="17" t="s">
        <v>147</v>
      </c>
      <c r="B736" s="16" t="s">
        <v>13</v>
      </c>
      <c r="C736" s="12" t="s">
        <v>21</v>
      </c>
      <c r="D736" s="12" t="s">
        <v>2</v>
      </c>
      <c r="E736" s="16" t="s">
        <v>148</v>
      </c>
      <c r="F736" s="9"/>
      <c r="G736" s="13">
        <f>G737</f>
        <v>65</v>
      </c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13">
        <f>Y737</f>
        <v>65</v>
      </c>
    </row>
    <row r="737" spans="1:25" ht="61.15" customHeight="1" x14ac:dyDescent="0.2">
      <c r="A737" s="38" t="s">
        <v>359</v>
      </c>
      <c r="B737" s="16" t="s">
        <v>13</v>
      </c>
      <c r="C737" s="12" t="s">
        <v>21</v>
      </c>
      <c r="D737" s="12" t="s">
        <v>2</v>
      </c>
      <c r="E737" s="37" t="s">
        <v>149</v>
      </c>
      <c r="F737" s="9"/>
      <c r="G737" s="13">
        <f>G738</f>
        <v>65</v>
      </c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13">
        <f>Y738</f>
        <v>65</v>
      </c>
    </row>
    <row r="738" spans="1:25" ht="39.75" customHeight="1" x14ac:dyDescent="0.2">
      <c r="A738" s="19" t="s">
        <v>87</v>
      </c>
      <c r="B738" s="16" t="s">
        <v>13</v>
      </c>
      <c r="C738" s="12" t="s">
        <v>21</v>
      </c>
      <c r="D738" s="12" t="s">
        <v>2</v>
      </c>
      <c r="E738" s="37" t="s">
        <v>149</v>
      </c>
      <c r="F738" s="9">
        <v>600</v>
      </c>
      <c r="G738" s="13">
        <f>G739</f>
        <v>65</v>
      </c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13">
        <f>Y739</f>
        <v>65</v>
      </c>
    </row>
    <row r="739" spans="1:25" x14ac:dyDescent="0.2">
      <c r="A739" s="18" t="s">
        <v>123</v>
      </c>
      <c r="B739" s="16" t="s">
        <v>13</v>
      </c>
      <c r="C739" s="12" t="s">
        <v>21</v>
      </c>
      <c r="D739" s="12" t="s">
        <v>2</v>
      </c>
      <c r="E739" s="37" t="s">
        <v>149</v>
      </c>
      <c r="F739" s="9">
        <v>620</v>
      </c>
      <c r="G739" s="13">
        <v>65</v>
      </c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13">
        <v>65</v>
      </c>
    </row>
    <row r="740" spans="1:25" ht="41.25" customHeight="1" x14ac:dyDescent="0.2">
      <c r="A740" s="17" t="s">
        <v>150</v>
      </c>
      <c r="B740" s="16" t="s">
        <v>13</v>
      </c>
      <c r="C740" s="12" t="s">
        <v>21</v>
      </c>
      <c r="D740" s="12" t="s">
        <v>2</v>
      </c>
      <c r="E740" s="16" t="s">
        <v>151</v>
      </c>
      <c r="F740" s="9"/>
      <c r="G740" s="13">
        <f>G741</f>
        <v>39</v>
      </c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13">
        <f>Y741</f>
        <v>39</v>
      </c>
    </row>
    <row r="741" spans="1:25" ht="56.45" customHeight="1" x14ac:dyDescent="0.2">
      <c r="A741" s="38" t="s">
        <v>359</v>
      </c>
      <c r="B741" s="16" t="s">
        <v>13</v>
      </c>
      <c r="C741" s="12" t="s">
        <v>21</v>
      </c>
      <c r="D741" s="12" t="s">
        <v>2</v>
      </c>
      <c r="E741" s="37" t="s">
        <v>152</v>
      </c>
      <c r="F741" s="9"/>
      <c r="G741" s="13">
        <f>G742</f>
        <v>39</v>
      </c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13">
        <f>Y742</f>
        <v>39</v>
      </c>
    </row>
    <row r="742" spans="1:25" ht="58.15" customHeight="1" x14ac:dyDescent="0.2">
      <c r="A742" s="19" t="s">
        <v>87</v>
      </c>
      <c r="B742" s="16" t="s">
        <v>13</v>
      </c>
      <c r="C742" s="12" t="s">
        <v>21</v>
      </c>
      <c r="D742" s="12" t="s">
        <v>2</v>
      </c>
      <c r="E742" s="37" t="s">
        <v>152</v>
      </c>
      <c r="F742" s="9">
        <v>600</v>
      </c>
      <c r="G742" s="13">
        <f>G743</f>
        <v>39</v>
      </c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13">
        <f>Y743</f>
        <v>39</v>
      </c>
    </row>
    <row r="743" spans="1:25" ht="14.25" customHeight="1" x14ac:dyDescent="0.2">
      <c r="A743" s="18" t="s">
        <v>123</v>
      </c>
      <c r="B743" s="16" t="s">
        <v>13</v>
      </c>
      <c r="C743" s="12" t="s">
        <v>21</v>
      </c>
      <c r="D743" s="12" t="s">
        <v>2</v>
      </c>
      <c r="E743" s="37" t="s">
        <v>152</v>
      </c>
      <c r="F743" s="9">
        <v>620</v>
      </c>
      <c r="G743" s="13">
        <v>39</v>
      </c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13">
        <v>39</v>
      </c>
    </row>
    <row r="744" spans="1:25" ht="66" customHeight="1" x14ac:dyDescent="0.2">
      <c r="A744" s="17" t="s">
        <v>402</v>
      </c>
      <c r="B744" s="16" t="s">
        <v>13</v>
      </c>
      <c r="C744" s="12" t="s">
        <v>21</v>
      </c>
      <c r="D744" s="12" t="s">
        <v>2</v>
      </c>
      <c r="E744" s="37" t="s">
        <v>154</v>
      </c>
      <c r="F744" s="9"/>
      <c r="G744" s="13">
        <f>G745</f>
        <v>156</v>
      </c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13">
        <f>Y745</f>
        <v>156</v>
      </c>
    </row>
    <row r="745" spans="1:25" ht="56.45" customHeight="1" x14ac:dyDescent="0.2">
      <c r="A745" s="38" t="s">
        <v>359</v>
      </c>
      <c r="B745" s="16" t="s">
        <v>13</v>
      </c>
      <c r="C745" s="12" t="s">
        <v>21</v>
      </c>
      <c r="D745" s="12" t="s">
        <v>2</v>
      </c>
      <c r="E745" s="37" t="s">
        <v>153</v>
      </c>
      <c r="F745" s="9"/>
      <c r="G745" s="13">
        <f>G746</f>
        <v>156</v>
      </c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13">
        <f>Y746</f>
        <v>156</v>
      </c>
    </row>
    <row r="746" spans="1:25" ht="42.75" customHeight="1" x14ac:dyDescent="0.2">
      <c r="A746" s="19" t="s">
        <v>87</v>
      </c>
      <c r="B746" s="16" t="s">
        <v>13</v>
      </c>
      <c r="C746" s="12" t="s">
        <v>21</v>
      </c>
      <c r="D746" s="12" t="s">
        <v>2</v>
      </c>
      <c r="E746" s="37" t="s">
        <v>153</v>
      </c>
      <c r="F746" s="9">
        <v>600</v>
      </c>
      <c r="G746" s="13">
        <f>G747</f>
        <v>156</v>
      </c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13">
        <f>Y747</f>
        <v>156</v>
      </c>
    </row>
    <row r="747" spans="1:25" x14ac:dyDescent="0.2">
      <c r="A747" s="18" t="s">
        <v>123</v>
      </c>
      <c r="B747" s="16" t="s">
        <v>13</v>
      </c>
      <c r="C747" s="12" t="s">
        <v>21</v>
      </c>
      <c r="D747" s="12" t="s">
        <v>2</v>
      </c>
      <c r="E747" s="37" t="s">
        <v>153</v>
      </c>
      <c r="F747" s="9">
        <v>620</v>
      </c>
      <c r="G747" s="13">
        <v>156</v>
      </c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13">
        <v>156</v>
      </c>
    </row>
    <row r="748" spans="1:25" x14ac:dyDescent="0.2">
      <c r="A748" s="32" t="s">
        <v>49</v>
      </c>
      <c r="B748" s="16" t="s">
        <v>13</v>
      </c>
      <c r="C748" s="12" t="s">
        <v>36</v>
      </c>
      <c r="D748" s="12" t="s">
        <v>17</v>
      </c>
      <c r="E748" s="16"/>
      <c r="F748" s="16"/>
      <c r="G748" s="73">
        <f>G749+G757+G775+G782</f>
        <v>91144</v>
      </c>
      <c r="H748" s="73">
        <f t="shared" ref="H748:Y748" si="91">H749+H757+H775+H782</f>
        <v>0</v>
      </c>
      <c r="I748" s="73">
        <f t="shared" si="91"/>
        <v>0</v>
      </c>
      <c r="J748" s="73">
        <f t="shared" si="91"/>
        <v>0</v>
      </c>
      <c r="K748" s="73">
        <f t="shared" si="91"/>
        <v>0</v>
      </c>
      <c r="L748" s="73">
        <f t="shared" si="91"/>
        <v>0</v>
      </c>
      <c r="M748" s="73">
        <f t="shared" si="91"/>
        <v>0</v>
      </c>
      <c r="N748" s="73">
        <f t="shared" si="91"/>
        <v>0</v>
      </c>
      <c r="O748" s="73">
        <f t="shared" si="91"/>
        <v>0</v>
      </c>
      <c r="P748" s="73">
        <f t="shared" si="91"/>
        <v>0</v>
      </c>
      <c r="Q748" s="73">
        <f t="shared" si="91"/>
        <v>0</v>
      </c>
      <c r="R748" s="73">
        <f t="shared" si="91"/>
        <v>0</v>
      </c>
      <c r="S748" s="73">
        <f t="shared" si="91"/>
        <v>0</v>
      </c>
      <c r="T748" s="73">
        <f t="shared" si="91"/>
        <v>0</v>
      </c>
      <c r="U748" s="73">
        <f t="shared" si="91"/>
        <v>0</v>
      </c>
      <c r="V748" s="73">
        <f t="shared" si="91"/>
        <v>0</v>
      </c>
      <c r="W748" s="73">
        <f t="shared" si="91"/>
        <v>0</v>
      </c>
      <c r="X748" s="73">
        <f t="shared" si="91"/>
        <v>0</v>
      </c>
      <c r="Y748" s="73">
        <f t="shared" si="91"/>
        <v>92224</v>
      </c>
    </row>
    <row r="749" spans="1:25" x14ac:dyDescent="0.2">
      <c r="A749" s="36" t="s">
        <v>46</v>
      </c>
      <c r="B749" s="16" t="s">
        <v>13</v>
      </c>
      <c r="C749" s="12" t="s">
        <v>36</v>
      </c>
      <c r="D749" s="12" t="s">
        <v>3</v>
      </c>
      <c r="E749" s="16"/>
      <c r="F749" s="16"/>
      <c r="G749" s="13">
        <f>G750</f>
        <v>48397</v>
      </c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13">
        <f>Y750</f>
        <v>49385</v>
      </c>
    </row>
    <row r="750" spans="1:25" ht="51" x14ac:dyDescent="0.2">
      <c r="A750" s="15" t="s">
        <v>557</v>
      </c>
      <c r="B750" s="16" t="s">
        <v>13</v>
      </c>
      <c r="C750" s="12" t="s">
        <v>36</v>
      </c>
      <c r="D750" s="12" t="s">
        <v>3</v>
      </c>
      <c r="E750" s="16" t="s">
        <v>168</v>
      </c>
      <c r="F750" s="16"/>
      <c r="G750" s="13">
        <f>G751</f>
        <v>48397</v>
      </c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13">
        <f>Y751</f>
        <v>49385</v>
      </c>
    </row>
    <row r="751" spans="1:25" ht="25.5" x14ac:dyDescent="0.2">
      <c r="A751" s="15" t="s">
        <v>310</v>
      </c>
      <c r="B751" s="16" t="s">
        <v>13</v>
      </c>
      <c r="C751" s="12" t="s">
        <v>36</v>
      </c>
      <c r="D751" s="12" t="s">
        <v>3</v>
      </c>
      <c r="E751" s="16" t="s">
        <v>169</v>
      </c>
      <c r="F751" s="16"/>
      <c r="G751" s="10">
        <f>G752+G771</f>
        <v>48397</v>
      </c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10">
        <f>Y752+Y771</f>
        <v>49385</v>
      </c>
    </row>
    <row r="752" spans="1:25" x14ac:dyDescent="0.2">
      <c r="A752" s="38" t="s">
        <v>360</v>
      </c>
      <c r="B752" s="16" t="s">
        <v>13</v>
      </c>
      <c r="C752" s="12" t="s">
        <v>36</v>
      </c>
      <c r="D752" s="12" t="s">
        <v>3</v>
      </c>
      <c r="E752" s="16" t="s">
        <v>170</v>
      </c>
      <c r="F752" s="16"/>
      <c r="G752" s="13">
        <f>G753</f>
        <v>48369</v>
      </c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13">
        <f>Y753</f>
        <v>49357</v>
      </c>
    </row>
    <row r="753" spans="1:25" ht="40.5" customHeight="1" x14ac:dyDescent="0.2">
      <c r="A753" s="18" t="s">
        <v>87</v>
      </c>
      <c r="B753" s="16" t="s">
        <v>13</v>
      </c>
      <c r="C753" s="12" t="s">
        <v>36</v>
      </c>
      <c r="D753" s="12" t="s">
        <v>3</v>
      </c>
      <c r="E753" s="16" t="s">
        <v>170</v>
      </c>
      <c r="F753" s="16" t="s">
        <v>73</v>
      </c>
      <c r="G753" s="13">
        <f>G754</f>
        <v>48369</v>
      </c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13">
        <f>Y754</f>
        <v>49357</v>
      </c>
    </row>
    <row r="754" spans="1:25" x14ac:dyDescent="0.2">
      <c r="A754" s="18" t="s">
        <v>123</v>
      </c>
      <c r="B754" s="16" t="s">
        <v>13</v>
      </c>
      <c r="C754" s="12" t="s">
        <v>36</v>
      </c>
      <c r="D754" s="12" t="s">
        <v>3</v>
      </c>
      <c r="E754" s="16" t="s">
        <v>170</v>
      </c>
      <c r="F754" s="16" t="s">
        <v>171</v>
      </c>
      <c r="G754" s="13">
        <v>48369</v>
      </c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13">
        <v>49357</v>
      </c>
    </row>
    <row r="755" spans="1:25" hidden="1" x14ac:dyDescent="0.2">
      <c r="A755" s="17"/>
      <c r="B755" s="16"/>
      <c r="C755" s="12"/>
      <c r="D755" s="12"/>
      <c r="E755" s="16"/>
      <c r="F755" s="16"/>
      <c r="G755" s="13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13"/>
    </row>
    <row r="756" spans="1:25" hidden="1" x14ac:dyDescent="0.2">
      <c r="A756" s="18"/>
      <c r="B756" s="16"/>
      <c r="C756" s="12"/>
      <c r="D756" s="12"/>
      <c r="E756" s="16"/>
      <c r="F756" s="16"/>
      <c r="G756" s="13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13"/>
    </row>
    <row r="757" spans="1:25" hidden="1" x14ac:dyDescent="0.2">
      <c r="A757" s="32"/>
      <c r="B757" s="16"/>
      <c r="C757" s="12"/>
      <c r="D757" s="12"/>
      <c r="E757" s="12"/>
      <c r="F757" s="16"/>
      <c r="G757" s="73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73"/>
    </row>
    <row r="758" spans="1:25" hidden="1" x14ac:dyDescent="0.2">
      <c r="A758" s="15"/>
      <c r="B758" s="16"/>
      <c r="C758" s="12"/>
      <c r="D758" s="12"/>
      <c r="E758" s="12"/>
      <c r="F758" s="16"/>
      <c r="G758" s="73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73"/>
    </row>
    <row r="759" spans="1:25" hidden="1" x14ac:dyDescent="0.2">
      <c r="A759" s="15"/>
      <c r="B759" s="16"/>
      <c r="C759" s="12"/>
      <c r="D759" s="12"/>
      <c r="E759" s="12"/>
      <c r="F759" s="16"/>
      <c r="G759" s="73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73"/>
    </row>
    <row r="760" spans="1:25" hidden="1" x14ac:dyDescent="0.2">
      <c r="A760" s="41"/>
      <c r="B760" s="16"/>
      <c r="C760" s="12"/>
      <c r="D760" s="12"/>
      <c r="E760" s="12"/>
      <c r="F760" s="16"/>
      <c r="G760" s="73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73"/>
    </row>
    <row r="761" spans="1:25" ht="62.25" hidden="1" customHeight="1" x14ac:dyDescent="0.2">
      <c r="A761" s="18"/>
      <c r="B761" s="16"/>
      <c r="C761" s="12"/>
      <c r="D761" s="12"/>
      <c r="E761" s="12"/>
      <c r="F761" s="16"/>
      <c r="G761" s="73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73"/>
    </row>
    <row r="762" spans="1:25" hidden="1" x14ac:dyDescent="0.2">
      <c r="A762" s="18"/>
      <c r="B762" s="16"/>
      <c r="C762" s="12"/>
      <c r="D762" s="12"/>
      <c r="E762" s="16"/>
      <c r="F762" s="16"/>
      <c r="G762" s="13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13"/>
    </row>
    <row r="763" spans="1:25" hidden="1" x14ac:dyDescent="0.2">
      <c r="A763" s="15"/>
      <c r="B763" s="16"/>
      <c r="C763" s="12"/>
      <c r="D763" s="12"/>
      <c r="E763" s="12"/>
      <c r="F763" s="16"/>
      <c r="G763" s="10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10"/>
    </row>
    <row r="764" spans="1:25" hidden="1" x14ac:dyDescent="0.2">
      <c r="A764" s="41"/>
      <c r="B764" s="16"/>
      <c r="C764" s="12"/>
      <c r="D764" s="12"/>
      <c r="E764" s="12"/>
      <c r="F764" s="16"/>
      <c r="G764" s="73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73"/>
    </row>
    <row r="765" spans="1:25" hidden="1" x14ac:dyDescent="0.2">
      <c r="A765" s="18"/>
      <c r="B765" s="16"/>
      <c r="C765" s="12"/>
      <c r="D765" s="12"/>
      <c r="E765" s="12"/>
      <c r="F765" s="16"/>
      <c r="G765" s="73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73"/>
    </row>
    <row r="766" spans="1:25" hidden="1" x14ac:dyDescent="0.2">
      <c r="A766" s="18"/>
      <c r="B766" s="16"/>
      <c r="C766" s="12"/>
      <c r="D766" s="12"/>
      <c r="E766" s="12"/>
      <c r="F766" s="16"/>
      <c r="G766" s="73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73"/>
    </row>
    <row r="767" spans="1:25" hidden="1" x14ac:dyDescent="0.2">
      <c r="A767" s="17"/>
      <c r="B767" s="16"/>
      <c r="C767" s="12"/>
      <c r="D767" s="12"/>
      <c r="E767" s="12"/>
      <c r="F767" s="16"/>
      <c r="G767" s="73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73"/>
    </row>
    <row r="768" spans="1:25" hidden="1" x14ac:dyDescent="0.2">
      <c r="A768" s="41"/>
      <c r="B768" s="16"/>
      <c r="C768" s="12"/>
      <c r="D768" s="12"/>
      <c r="E768" s="12"/>
      <c r="F768" s="16"/>
      <c r="G768" s="73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73"/>
    </row>
    <row r="769" spans="1:25" hidden="1" x14ac:dyDescent="0.2">
      <c r="A769" s="18"/>
      <c r="B769" s="16"/>
      <c r="C769" s="12"/>
      <c r="D769" s="12"/>
      <c r="E769" s="12"/>
      <c r="F769" s="16"/>
      <c r="G769" s="73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73"/>
    </row>
    <row r="770" spans="1:25" hidden="1" x14ac:dyDescent="0.2">
      <c r="A770" s="18"/>
      <c r="B770" s="16"/>
      <c r="C770" s="12"/>
      <c r="D770" s="12"/>
      <c r="E770" s="12"/>
      <c r="F770" s="16"/>
      <c r="G770" s="73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73"/>
    </row>
    <row r="771" spans="1:25" ht="38.25" x14ac:dyDescent="0.2">
      <c r="A771" s="119" t="s">
        <v>503</v>
      </c>
      <c r="B771" s="16" t="s">
        <v>13</v>
      </c>
      <c r="C771" s="12" t="s">
        <v>36</v>
      </c>
      <c r="D771" s="12" t="s">
        <v>3</v>
      </c>
      <c r="E771" s="92" t="s">
        <v>504</v>
      </c>
      <c r="F771" s="16"/>
      <c r="G771" s="73">
        <f>G772</f>
        <v>28</v>
      </c>
      <c r="H771" s="73">
        <f t="shared" ref="H771:Y773" si="92">H772</f>
        <v>0</v>
      </c>
      <c r="I771" s="73">
        <f t="shared" si="92"/>
        <v>0</v>
      </c>
      <c r="J771" s="73">
        <f t="shared" si="92"/>
        <v>0</v>
      </c>
      <c r="K771" s="73">
        <f t="shared" si="92"/>
        <v>0</v>
      </c>
      <c r="L771" s="73">
        <f t="shared" si="92"/>
        <v>0</v>
      </c>
      <c r="M771" s="73">
        <f t="shared" si="92"/>
        <v>0</v>
      </c>
      <c r="N771" s="73">
        <f t="shared" si="92"/>
        <v>0</v>
      </c>
      <c r="O771" s="73">
        <f t="shared" si="92"/>
        <v>0</v>
      </c>
      <c r="P771" s="73">
        <f t="shared" si="92"/>
        <v>0</v>
      </c>
      <c r="Q771" s="73">
        <f t="shared" si="92"/>
        <v>0</v>
      </c>
      <c r="R771" s="73">
        <f t="shared" si="92"/>
        <v>0</v>
      </c>
      <c r="S771" s="73">
        <f t="shared" si="92"/>
        <v>0</v>
      </c>
      <c r="T771" s="73">
        <f t="shared" si="92"/>
        <v>0</v>
      </c>
      <c r="U771" s="73">
        <f t="shared" si="92"/>
        <v>0</v>
      </c>
      <c r="V771" s="73">
        <f t="shared" si="92"/>
        <v>0</v>
      </c>
      <c r="W771" s="73">
        <f t="shared" si="92"/>
        <v>0</v>
      </c>
      <c r="X771" s="73">
        <f t="shared" si="92"/>
        <v>0</v>
      </c>
      <c r="Y771" s="73">
        <f t="shared" si="92"/>
        <v>28</v>
      </c>
    </row>
    <row r="772" spans="1:25" ht="63.75" x14ac:dyDescent="0.2">
      <c r="A772" s="82" t="s">
        <v>515</v>
      </c>
      <c r="B772" s="16" t="s">
        <v>13</v>
      </c>
      <c r="C772" s="12" t="s">
        <v>36</v>
      </c>
      <c r="D772" s="12" t="s">
        <v>3</v>
      </c>
      <c r="E772" s="92" t="s">
        <v>516</v>
      </c>
      <c r="F772" s="16"/>
      <c r="G772" s="73">
        <f>G773</f>
        <v>28</v>
      </c>
      <c r="H772" s="73">
        <f t="shared" si="92"/>
        <v>0</v>
      </c>
      <c r="I772" s="73">
        <f t="shared" si="92"/>
        <v>0</v>
      </c>
      <c r="J772" s="73">
        <f t="shared" si="92"/>
        <v>0</v>
      </c>
      <c r="K772" s="73">
        <f t="shared" si="92"/>
        <v>0</v>
      </c>
      <c r="L772" s="73">
        <f t="shared" si="92"/>
        <v>0</v>
      </c>
      <c r="M772" s="73">
        <f t="shared" si="92"/>
        <v>0</v>
      </c>
      <c r="N772" s="73">
        <f t="shared" si="92"/>
        <v>0</v>
      </c>
      <c r="O772" s="73">
        <f t="shared" si="92"/>
        <v>0</v>
      </c>
      <c r="P772" s="73">
        <f t="shared" si="92"/>
        <v>0</v>
      </c>
      <c r="Q772" s="73">
        <f t="shared" si="92"/>
        <v>0</v>
      </c>
      <c r="R772" s="73">
        <f t="shared" si="92"/>
        <v>0</v>
      </c>
      <c r="S772" s="73">
        <f t="shared" si="92"/>
        <v>0</v>
      </c>
      <c r="T772" s="73">
        <f t="shared" si="92"/>
        <v>0</v>
      </c>
      <c r="U772" s="73">
        <f t="shared" si="92"/>
        <v>0</v>
      </c>
      <c r="V772" s="73">
        <f t="shared" si="92"/>
        <v>0</v>
      </c>
      <c r="W772" s="73">
        <f t="shared" si="92"/>
        <v>0</v>
      </c>
      <c r="X772" s="73">
        <f t="shared" si="92"/>
        <v>0</v>
      </c>
      <c r="Y772" s="73">
        <f>Y773</f>
        <v>28</v>
      </c>
    </row>
    <row r="773" spans="1:25" ht="51" x14ac:dyDescent="0.2">
      <c r="A773" s="120" t="s">
        <v>87</v>
      </c>
      <c r="B773" s="16" t="s">
        <v>13</v>
      </c>
      <c r="C773" s="12" t="s">
        <v>36</v>
      </c>
      <c r="D773" s="12" t="s">
        <v>3</v>
      </c>
      <c r="E773" s="92" t="s">
        <v>516</v>
      </c>
      <c r="F773" s="16" t="s">
        <v>73</v>
      </c>
      <c r="G773" s="73">
        <f>G774</f>
        <v>28</v>
      </c>
      <c r="H773" s="73">
        <f t="shared" si="92"/>
        <v>0</v>
      </c>
      <c r="I773" s="73">
        <f t="shared" si="92"/>
        <v>0</v>
      </c>
      <c r="J773" s="73">
        <f t="shared" si="92"/>
        <v>0</v>
      </c>
      <c r="K773" s="73">
        <f t="shared" si="92"/>
        <v>0</v>
      </c>
      <c r="L773" s="73">
        <f t="shared" si="92"/>
        <v>0</v>
      </c>
      <c r="M773" s="73">
        <f t="shared" si="92"/>
        <v>0</v>
      </c>
      <c r="N773" s="73">
        <f t="shared" si="92"/>
        <v>0</v>
      </c>
      <c r="O773" s="73">
        <f t="shared" si="92"/>
        <v>0</v>
      </c>
      <c r="P773" s="73">
        <f t="shared" si="92"/>
        <v>0</v>
      </c>
      <c r="Q773" s="73">
        <f t="shared" si="92"/>
        <v>0</v>
      </c>
      <c r="R773" s="73">
        <f t="shared" si="92"/>
        <v>0</v>
      </c>
      <c r="S773" s="73">
        <f t="shared" si="92"/>
        <v>0</v>
      </c>
      <c r="T773" s="73">
        <f t="shared" si="92"/>
        <v>0</v>
      </c>
      <c r="U773" s="73">
        <f t="shared" si="92"/>
        <v>0</v>
      </c>
      <c r="V773" s="73">
        <f t="shared" si="92"/>
        <v>0</v>
      </c>
      <c r="W773" s="73">
        <f t="shared" si="92"/>
        <v>0</v>
      </c>
      <c r="X773" s="73">
        <f t="shared" si="92"/>
        <v>0</v>
      </c>
      <c r="Y773" s="73">
        <f>Y774</f>
        <v>28</v>
      </c>
    </row>
    <row r="774" spans="1:25" x14ac:dyDescent="0.2">
      <c r="A774" s="121" t="s">
        <v>123</v>
      </c>
      <c r="B774" s="16" t="s">
        <v>13</v>
      </c>
      <c r="C774" s="12" t="s">
        <v>36</v>
      </c>
      <c r="D774" s="12" t="s">
        <v>3</v>
      </c>
      <c r="E774" s="92" t="s">
        <v>516</v>
      </c>
      <c r="F774" s="16" t="s">
        <v>171</v>
      </c>
      <c r="G774" s="73">
        <v>28</v>
      </c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73">
        <v>28</v>
      </c>
    </row>
    <row r="775" spans="1:25" x14ac:dyDescent="0.2">
      <c r="A775" s="32" t="s">
        <v>39</v>
      </c>
      <c r="B775" s="16" t="s">
        <v>13</v>
      </c>
      <c r="C775" s="12" t="s">
        <v>36</v>
      </c>
      <c r="D775" s="12" t="s">
        <v>2</v>
      </c>
      <c r="E775" s="16"/>
      <c r="F775" s="16"/>
      <c r="G775" s="13">
        <f>G778</f>
        <v>34030</v>
      </c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13">
        <f>Y778</f>
        <v>34113</v>
      </c>
    </row>
    <row r="776" spans="1:25" ht="25.5" x14ac:dyDescent="0.2">
      <c r="A776" s="38" t="s">
        <v>556</v>
      </c>
      <c r="B776" s="16" t="s">
        <v>13</v>
      </c>
      <c r="C776" s="12" t="s">
        <v>36</v>
      </c>
      <c r="D776" s="12" t="s">
        <v>2</v>
      </c>
      <c r="E776" s="16" t="s">
        <v>188</v>
      </c>
      <c r="F776" s="16"/>
      <c r="G776" s="13">
        <f>G777</f>
        <v>34030</v>
      </c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13">
        <f>Y777</f>
        <v>34113</v>
      </c>
    </row>
    <row r="777" spans="1:25" ht="102" x14ac:dyDescent="0.2">
      <c r="A777" s="34" t="s">
        <v>404</v>
      </c>
      <c r="B777" s="16" t="s">
        <v>13</v>
      </c>
      <c r="C777" s="12" t="s">
        <v>36</v>
      </c>
      <c r="D777" s="12" t="s">
        <v>2</v>
      </c>
      <c r="E777" s="16" t="s">
        <v>191</v>
      </c>
      <c r="F777" s="16"/>
      <c r="G777" s="13">
        <f>G778</f>
        <v>34030</v>
      </c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13">
        <f>Y778</f>
        <v>34113</v>
      </c>
    </row>
    <row r="778" spans="1:25" ht="105" customHeight="1" x14ac:dyDescent="0.2">
      <c r="A778" s="34" t="s">
        <v>358</v>
      </c>
      <c r="B778" s="16" t="s">
        <v>13</v>
      </c>
      <c r="C778" s="12" t="s">
        <v>36</v>
      </c>
      <c r="D778" s="12" t="s">
        <v>2</v>
      </c>
      <c r="E778" s="16" t="s">
        <v>192</v>
      </c>
      <c r="F778" s="16"/>
      <c r="G778" s="13">
        <f>G779</f>
        <v>34030</v>
      </c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13">
        <f>Y779</f>
        <v>34113</v>
      </c>
    </row>
    <row r="779" spans="1:25" ht="43.5" customHeight="1" x14ac:dyDescent="0.2">
      <c r="A779" s="18" t="s">
        <v>87</v>
      </c>
      <c r="B779" s="16" t="s">
        <v>13</v>
      </c>
      <c r="C779" s="12" t="s">
        <v>36</v>
      </c>
      <c r="D779" s="12" t="s">
        <v>2</v>
      </c>
      <c r="E779" s="16" t="s">
        <v>192</v>
      </c>
      <c r="F779" s="16" t="s">
        <v>73</v>
      </c>
      <c r="G779" s="13">
        <f>G780+G781</f>
        <v>34030</v>
      </c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13">
        <f>Y780+Y781</f>
        <v>34113</v>
      </c>
    </row>
    <row r="780" spans="1:25" ht="17.45" customHeight="1" x14ac:dyDescent="0.2">
      <c r="A780" s="18" t="s">
        <v>123</v>
      </c>
      <c r="B780" s="16" t="s">
        <v>13</v>
      </c>
      <c r="C780" s="12" t="s">
        <v>36</v>
      </c>
      <c r="D780" s="12" t="s">
        <v>2</v>
      </c>
      <c r="E780" s="16" t="s">
        <v>192</v>
      </c>
      <c r="F780" s="16" t="s">
        <v>171</v>
      </c>
      <c r="G780" s="13">
        <v>33692</v>
      </c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13">
        <v>33775</v>
      </c>
    </row>
    <row r="781" spans="1:25" ht="54" customHeight="1" x14ac:dyDescent="0.2">
      <c r="A781" s="19" t="s">
        <v>317</v>
      </c>
      <c r="B781" s="16" t="s">
        <v>13</v>
      </c>
      <c r="C781" s="12" t="s">
        <v>36</v>
      </c>
      <c r="D781" s="12" t="s">
        <v>2</v>
      </c>
      <c r="E781" s="16" t="s">
        <v>192</v>
      </c>
      <c r="F781" s="16" t="s">
        <v>159</v>
      </c>
      <c r="G781" s="13">
        <v>338</v>
      </c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13">
        <v>338</v>
      </c>
    </row>
    <row r="782" spans="1:25" ht="25.5" x14ac:dyDescent="0.2">
      <c r="A782" s="14" t="s">
        <v>325</v>
      </c>
      <c r="B782" s="16" t="s">
        <v>13</v>
      </c>
      <c r="C782" s="12" t="s">
        <v>36</v>
      </c>
      <c r="D782" s="12" t="s">
        <v>91</v>
      </c>
      <c r="E782" s="16"/>
      <c r="F782" s="16"/>
      <c r="G782" s="13">
        <f>G783</f>
        <v>8717</v>
      </c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13">
        <f>Y783</f>
        <v>8726</v>
      </c>
    </row>
    <row r="783" spans="1:25" ht="38.25" x14ac:dyDescent="0.2">
      <c r="A783" s="15" t="s">
        <v>207</v>
      </c>
      <c r="B783" s="16" t="s">
        <v>13</v>
      </c>
      <c r="C783" s="12" t="s">
        <v>36</v>
      </c>
      <c r="D783" s="12" t="s">
        <v>91</v>
      </c>
      <c r="E783" s="9" t="s">
        <v>116</v>
      </c>
      <c r="F783" s="16"/>
      <c r="G783" s="13">
        <f>G784</f>
        <v>8717</v>
      </c>
      <c r="H783" s="13">
        <f t="shared" ref="H783:Y783" si="93">H784</f>
        <v>0</v>
      </c>
      <c r="I783" s="13">
        <f t="shared" si="93"/>
        <v>0</v>
      </c>
      <c r="J783" s="13">
        <f t="shared" si="93"/>
        <v>0</v>
      </c>
      <c r="K783" s="13">
        <f t="shared" si="93"/>
        <v>0</v>
      </c>
      <c r="L783" s="13">
        <f t="shared" si="93"/>
        <v>0</v>
      </c>
      <c r="M783" s="13">
        <f t="shared" si="93"/>
        <v>0</v>
      </c>
      <c r="N783" s="13">
        <f t="shared" si="93"/>
        <v>0</v>
      </c>
      <c r="O783" s="13">
        <f t="shared" si="93"/>
        <v>0</v>
      </c>
      <c r="P783" s="13">
        <f t="shared" si="93"/>
        <v>0</v>
      </c>
      <c r="Q783" s="13">
        <f t="shared" si="93"/>
        <v>0</v>
      </c>
      <c r="R783" s="13">
        <f t="shared" si="93"/>
        <v>0</v>
      </c>
      <c r="S783" s="13">
        <f t="shared" si="93"/>
        <v>0</v>
      </c>
      <c r="T783" s="13">
        <f t="shared" si="93"/>
        <v>0</v>
      </c>
      <c r="U783" s="13">
        <f t="shared" si="93"/>
        <v>0</v>
      </c>
      <c r="V783" s="13">
        <f t="shared" si="93"/>
        <v>0</v>
      </c>
      <c r="W783" s="13">
        <f t="shared" si="93"/>
        <v>0</v>
      </c>
      <c r="X783" s="13">
        <f t="shared" si="93"/>
        <v>0</v>
      </c>
      <c r="Y783" s="13">
        <f t="shared" si="93"/>
        <v>8726</v>
      </c>
    </row>
    <row r="784" spans="1:25" ht="25.5" x14ac:dyDescent="0.2">
      <c r="A784" s="21" t="s">
        <v>64</v>
      </c>
      <c r="B784" s="16" t="s">
        <v>13</v>
      </c>
      <c r="C784" s="12" t="s">
        <v>36</v>
      </c>
      <c r="D784" s="12" t="s">
        <v>91</v>
      </c>
      <c r="E784" s="16" t="s">
        <v>105</v>
      </c>
      <c r="F784" s="16"/>
      <c r="G784" s="13">
        <f>G785+G787</f>
        <v>8717</v>
      </c>
      <c r="H784" s="13">
        <f t="shared" ref="H784:Y784" si="94">H785+H787</f>
        <v>0</v>
      </c>
      <c r="I784" s="13">
        <f t="shared" si="94"/>
        <v>0</v>
      </c>
      <c r="J784" s="13">
        <f t="shared" si="94"/>
        <v>0</v>
      </c>
      <c r="K784" s="13">
        <f t="shared" si="94"/>
        <v>0</v>
      </c>
      <c r="L784" s="13">
        <f t="shared" si="94"/>
        <v>0</v>
      </c>
      <c r="M784" s="13">
        <f t="shared" si="94"/>
        <v>0</v>
      </c>
      <c r="N784" s="13">
        <f t="shared" si="94"/>
        <v>0</v>
      </c>
      <c r="O784" s="13">
        <f t="shared" si="94"/>
        <v>0</v>
      </c>
      <c r="P784" s="13">
        <f t="shared" si="94"/>
        <v>0</v>
      </c>
      <c r="Q784" s="13">
        <f t="shared" si="94"/>
        <v>0</v>
      </c>
      <c r="R784" s="13">
        <f t="shared" si="94"/>
        <v>0</v>
      </c>
      <c r="S784" s="13">
        <f t="shared" si="94"/>
        <v>0</v>
      </c>
      <c r="T784" s="13">
        <f t="shared" si="94"/>
        <v>0</v>
      </c>
      <c r="U784" s="13">
        <f t="shared" si="94"/>
        <v>0</v>
      </c>
      <c r="V784" s="13">
        <f t="shared" si="94"/>
        <v>0</v>
      </c>
      <c r="W784" s="13">
        <f t="shared" si="94"/>
        <v>0</v>
      </c>
      <c r="X784" s="13">
        <f t="shared" si="94"/>
        <v>0</v>
      </c>
      <c r="Y784" s="13">
        <f t="shared" si="94"/>
        <v>8726</v>
      </c>
    </row>
    <row r="785" spans="1:25" ht="89.25" x14ac:dyDescent="0.2">
      <c r="A785" s="18" t="s">
        <v>88</v>
      </c>
      <c r="B785" s="16" t="s">
        <v>13</v>
      </c>
      <c r="C785" s="12" t="s">
        <v>36</v>
      </c>
      <c r="D785" s="12" t="s">
        <v>91</v>
      </c>
      <c r="E785" s="16" t="s">
        <v>105</v>
      </c>
      <c r="F785" s="16" t="s">
        <v>83</v>
      </c>
      <c r="G785" s="13">
        <f>G786</f>
        <v>8456</v>
      </c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13">
        <f>Y786</f>
        <v>8465</v>
      </c>
    </row>
    <row r="786" spans="1:25" ht="38.25" x14ac:dyDescent="0.2">
      <c r="A786" s="19" t="s">
        <v>194</v>
      </c>
      <c r="B786" s="16" t="s">
        <v>13</v>
      </c>
      <c r="C786" s="12" t="s">
        <v>36</v>
      </c>
      <c r="D786" s="12" t="s">
        <v>91</v>
      </c>
      <c r="E786" s="16" t="s">
        <v>105</v>
      </c>
      <c r="F786" s="16" t="s">
        <v>100</v>
      </c>
      <c r="G786" s="13">
        <f>6247+1887+10+312</f>
        <v>8456</v>
      </c>
      <c r="H786" s="13">
        <f t="shared" ref="H786:X786" si="95">6247+1887+10</f>
        <v>8144</v>
      </c>
      <c r="I786" s="13">
        <f t="shared" si="95"/>
        <v>8144</v>
      </c>
      <c r="J786" s="13">
        <f t="shared" si="95"/>
        <v>8144</v>
      </c>
      <c r="K786" s="13">
        <f t="shared" si="95"/>
        <v>8144</v>
      </c>
      <c r="L786" s="13">
        <f t="shared" si="95"/>
        <v>8144</v>
      </c>
      <c r="M786" s="13">
        <f t="shared" si="95"/>
        <v>8144</v>
      </c>
      <c r="N786" s="13">
        <f t="shared" si="95"/>
        <v>8144</v>
      </c>
      <c r="O786" s="13">
        <f t="shared" si="95"/>
        <v>8144</v>
      </c>
      <c r="P786" s="13">
        <f t="shared" si="95"/>
        <v>8144</v>
      </c>
      <c r="Q786" s="13">
        <f t="shared" si="95"/>
        <v>8144</v>
      </c>
      <c r="R786" s="13">
        <f t="shared" si="95"/>
        <v>8144</v>
      </c>
      <c r="S786" s="13">
        <f t="shared" si="95"/>
        <v>8144</v>
      </c>
      <c r="T786" s="13">
        <f t="shared" si="95"/>
        <v>8144</v>
      </c>
      <c r="U786" s="13">
        <f t="shared" si="95"/>
        <v>8144</v>
      </c>
      <c r="V786" s="13">
        <f t="shared" si="95"/>
        <v>8144</v>
      </c>
      <c r="W786" s="13">
        <f t="shared" si="95"/>
        <v>8144</v>
      </c>
      <c r="X786" s="13">
        <f t="shared" si="95"/>
        <v>8144</v>
      </c>
      <c r="Y786" s="13">
        <f>6247+1887+10+321</f>
        <v>8465</v>
      </c>
    </row>
    <row r="787" spans="1:25" ht="38.25" x14ac:dyDescent="0.2">
      <c r="A787" s="18" t="s">
        <v>312</v>
      </c>
      <c r="B787" s="16" t="s">
        <v>13</v>
      </c>
      <c r="C787" s="12" t="s">
        <v>36</v>
      </c>
      <c r="D787" s="12" t="s">
        <v>91</v>
      </c>
      <c r="E787" s="16" t="s">
        <v>105</v>
      </c>
      <c r="F787" s="16" t="s">
        <v>82</v>
      </c>
      <c r="G787" s="13">
        <f>G788</f>
        <v>261</v>
      </c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13">
        <f>Y788</f>
        <v>261</v>
      </c>
    </row>
    <row r="788" spans="1:25" ht="38.25" x14ac:dyDescent="0.2">
      <c r="A788" s="18" t="s">
        <v>313</v>
      </c>
      <c r="B788" s="16" t="s">
        <v>13</v>
      </c>
      <c r="C788" s="12" t="s">
        <v>36</v>
      </c>
      <c r="D788" s="12" t="s">
        <v>91</v>
      </c>
      <c r="E788" s="16" t="s">
        <v>105</v>
      </c>
      <c r="F788" s="16" t="s">
        <v>101</v>
      </c>
      <c r="G788" s="13">
        <v>261</v>
      </c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13">
        <v>261</v>
      </c>
    </row>
    <row r="789" spans="1:25" x14ac:dyDescent="0.2">
      <c r="A789" s="32" t="s">
        <v>56</v>
      </c>
      <c r="B789" s="16" t="s">
        <v>13</v>
      </c>
      <c r="C789" s="12" t="s">
        <v>41</v>
      </c>
      <c r="D789" s="12" t="s">
        <v>17</v>
      </c>
      <c r="E789" s="16"/>
      <c r="F789" s="16"/>
      <c r="G789" s="13">
        <f t="shared" ref="G789:Y789" si="96">G795+G824</f>
        <v>131608</v>
      </c>
      <c r="H789" s="13">
        <f t="shared" si="96"/>
        <v>0</v>
      </c>
      <c r="I789" s="13">
        <f t="shared" si="96"/>
        <v>0</v>
      </c>
      <c r="J789" s="13">
        <f t="shared" si="96"/>
        <v>0</v>
      </c>
      <c r="K789" s="13">
        <f t="shared" si="96"/>
        <v>0</v>
      </c>
      <c r="L789" s="13">
        <f t="shared" si="96"/>
        <v>0</v>
      </c>
      <c r="M789" s="13">
        <f t="shared" si="96"/>
        <v>0</v>
      </c>
      <c r="N789" s="13">
        <f t="shared" si="96"/>
        <v>0</v>
      </c>
      <c r="O789" s="13">
        <f t="shared" si="96"/>
        <v>0</v>
      </c>
      <c r="P789" s="13">
        <f t="shared" si="96"/>
        <v>0</v>
      </c>
      <c r="Q789" s="13">
        <f t="shared" si="96"/>
        <v>0</v>
      </c>
      <c r="R789" s="13">
        <f t="shared" si="96"/>
        <v>0</v>
      </c>
      <c r="S789" s="13">
        <f t="shared" si="96"/>
        <v>0</v>
      </c>
      <c r="T789" s="13">
        <f t="shared" si="96"/>
        <v>0</v>
      </c>
      <c r="U789" s="13">
        <f t="shared" si="96"/>
        <v>0</v>
      </c>
      <c r="V789" s="13">
        <f t="shared" si="96"/>
        <v>0</v>
      </c>
      <c r="W789" s="13">
        <f t="shared" si="96"/>
        <v>0</v>
      </c>
      <c r="X789" s="13">
        <f t="shared" si="96"/>
        <v>0</v>
      </c>
      <c r="Y789" s="13">
        <f t="shared" si="96"/>
        <v>135585</v>
      </c>
    </row>
    <row r="790" spans="1:25" hidden="1" x14ac:dyDescent="0.2">
      <c r="A790" s="32" t="s">
        <v>96</v>
      </c>
      <c r="B790" s="16" t="s">
        <v>13</v>
      </c>
      <c r="C790" s="12" t="s">
        <v>41</v>
      </c>
      <c r="D790" s="12" t="s">
        <v>0</v>
      </c>
      <c r="E790" s="16"/>
      <c r="F790" s="16"/>
      <c r="G790" s="13">
        <f>G792</f>
        <v>37</v>
      </c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13">
        <f>Y792</f>
        <v>37</v>
      </c>
    </row>
    <row r="791" spans="1:25" ht="51" hidden="1" x14ac:dyDescent="0.2">
      <c r="A791" s="93" t="s">
        <v>167</v>
      </c>
      <c r="B791" s="16"/>
      <c r="C791" s="12"/>
      <c r="D791" s="12"/>
      <c r="E791" s="16"/>
      <c r="F791" s="16"/>
      <c r="G791" s="13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13"/>
    </row>
    <row r="792" spans="1:25" ht="51" hidden="1" x14ac:dyDescent="0.2">
      <c r="A792" s="34" t="s">
        <v>80</v>
      </c>
      <c r="B792" s="16" t="s">
        <v>13</v>
      </c>
      <c r="C792" s="12" t="s">
        <v>41</v>
      </c>
      <c r="D792" s="12" t="s">
        <v>0</v>
      </c>
      <c r="E792" s="16" t="s">
        <v>81</v>
      </c>
      <c r="F792" s="16"/>
      <c r="G792" s="13">
        <f>G793</f>
        <v>37</v>
      </c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13">
        <f>Y793</f>
        <v>37</v>
      </c>
    </row>
    <row r="793" spans="1:25" ht="38.25" hidden="1" x14ac:dyDescent="0.2">
      <c r="A793" s="18" t="s">
        <v>65</v>
      </c>
      <c r="B793" s="16" t="s">
        <v>13</v>
      </c>
      <c r="C793" s="12" t="s">
        <v>41</v>
      </c>
      <c r="D793" s="12" t="s">
        <v>0</v>
      </c>
      <c r="E793" s="16" t="s">
        <v>81</v>
      </c>
      <c r="F793" s="9">
        <v>200</v>
      </c>
      <c r="G793" s="13">
        <v>37</v>
      </c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13">
        <v>37</v>
      </c>
    </row>
    <row r="794" spans="1:25" ht="38.25" hidden="1" x14ac:dyDescent="0.2">
      <c r="A794" s="18" t="s">
        <v>65</v>
      </c>
      <c r="B794" s="16" t="s">
        <v>13</v>
      </c>
      <c r="C794" s="12" t="s">
        <v>41</v>
      </c>
      <c r="D794" s="12" t="s">
        <v>3</v>
      </c>
      <c r="E794" s="16" t="s">
        <v>81</v>
      </c>
      <c r="F794" s="9">
        <v>244</v>
      </c>
      <c r="G794" s="13">
        <v>37</v>
      </c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13">
        <v>37</v>
      </c>
    </row>
    <row r="795" spans="1:25" x14ac:dyDescent="0.2">
      <c r="A795" s="32" t="s">
        <v>55</v>
      </c>
      <c r="B795" s="16" t="s">
        <v>13</v>
      </c>
      <c r="C795" s="12" t="s">
        <v>41</v>
      </c>
      <c r="D795" s="12" t="s">
        <v>3</v>
      </c>
      <c r="E795" s="16"/>
      <c r="F795" s="9"/>
      <c r="G795" s="13">
        <f t="shared" ref="G795:Y795" si="97">G796+G819</f>
        <v>87363</v>
      </c>
      <c r="H795" s="13">
        <f t="shared" si="97"/>
        <v>0</v>
      </c>
      <c r="I795" s="13">
        <f t="shared" si="97"/>
        <v>0</v>
      </c>
      <c r="J795" s="13">
        <f t="shared" si="97"/>
        <v>0</v>
      </c>
      <c r="K795" s="13">
        <f t="shared" si="97"/>
        <v>0</v>
      </c>
      <c r="L795" s="13">
        <f t="shared" si="97"/>
        <v>0</v>
      </c>
      <c r="M795" s="13">
        <f t="shared" si="97"/>
        <v>0</v>
      </c>
      <c r="N795" s="13">
        <f t="shared" si="97"/>
        <v>0</v>
      </c>
      <c r="O795" s="13">
        <f t="shared" si="97"/>
        <v>0</v>
      </c>
      <c r="P795" s="13">
        <f t="shared" si="97"/>
        <v>0</v>
      </c>
      <c r="Q795" s="13">
        <f t="shared" si="97"/>
        <v>0</v>
      </c>
      <c r="R795" s="13">
        <f t="shared" si="97"/>
        <v>0</v>
      </c>
      <c r="S795" s="13">
        <f t="shared" si="97"/>
        <v>0</v>
      </c>
      <c r="T795" s="13">
        <f t="shared" si="97"/>
        <v>0</v>
      </c>
      <c r="U795" s="13">
        <f t="shared" si="97"/>
        <v>0</v>
      </c>
      <c r="V795" s="13">
        <f t="shared" si="97"/>
        <v>0</v>
      </c>
      <c r="W795" s="13">
        <f t="shared" si="97"/>
        <v>0</v>
      </c>
      <c r="X795" s="13">
        <f t="shared" si="97"/>
        <v>0</v>
      </c>
      <c r="Y795" s="13">
        <f t="shared" si="97"/>
        <v>91278</v>
      </c>
    </row>
    <row r="796" spans="1:25" ht="51" x14ac:dyDescent="0.2">
      <c r="A796" s="15" t="s">
        <v>557</v>
      </c>
      <c r="B796" s="16" t="s">
        <v>13</v>
      </c>
      <c r="C796" s="12" t="s">
        <v>41</v>
      </c>
      <c r="D796" s="12" t="s">
        <v>3</v>
      </c>
      <c r="E796" s="12" t="s">
        <v>168</v>
      </c>
      <c r="F796" s="9"/>
      <c r="G796" s="13">
        <f>G797+G803+G807+G811+G815</f>
        <v>86963</v>
      </c>
      <c r="H796" s="13">
        <f t="shared" ref="H796:Y796" si="98">H797+H803+H807</f>
        <v>0</v>
      </c>
      <c r="I796" s="13">
        <f t="shared" si="98"/>
        <v>0</v>
      </c>
      <c r="J796" s="13">
        <f t="shared" si="98"/>
        <v>0</v>
      </c>
      <c r="K796" s="13">
        <f t="shared" si="98"/>
        <v>0</v>
      </c>
      <c r="L796" s="13">
        <f t="shared" si="98"/>
        <v>0</v>
      </c>
      <c r="M796" s="13">
        <f t="shared" si="98"/>
        <v>0</v>
      </c>
      <c r="N796" s="13">
        <f t="shared" si="98"/>
        <v>0</v>
      </c>
      <c r="O796" s="13">
        <f t="shared" si="98"/>
        <v>0</v>
      </c>
      <c r="P796" s="13">
        <f t="shared" si="98"/>
        <v>0</v>
      </c>
      <c r="Q796" s="13">
        <f t="shared" si="98"/>
        <v>0</v>
      </c>
      <c r="R796" s="13">
        <f t="shared" si="98"/>
        <v>0</v>
      </c>
      <c r="S796" s="13">
        <f t="shared" si="98"/>
        <v>0</v>
      </c>
      <c r="T796" s="13">
        <f t="shared" si="98"/>
        <v>0</v>
      </c>
      <c r="U796" s="13">
        <f t="shared" si="98"/>
        <v>0</v>
      </c>
      <c r="V796" s="13">
        <f t="shared" si="98"/>
        <v>0</v>
      </c>
      <c r="W796" s="13">
        <f t="shared" si="98"/>
        <v>0</v>
      </c>
      <c r="X796" s="13">
        <f t="shared" si="98"/>
        <v>0</v>
      </c>
      <c r="Y796" s="13">
        <f t="shared" si="98"/>
        <v>90878</v>
      </c>
    </row>
    <row r="797" spans="1:25" ht="25.5" x14ac:dyDescent="0.2">
      <c r="A797" s="15" t="s">
        <v>172</v>
      </c>
      <c r="B797" s="16" t="s">
        <v>13</v>
      </c>
      <c r="C797" s="12" t="s">
        <v>41</v>
      </c>
      <c r="D797" s="12" t="s">
        <v>3</v>
      </c>
      <c r="E797" s="12" t="s">
        <v>173</v>
      </c>
      <c r="F797" s="9"/>
      <c r="G797" s="13">
        <f>G798</f>
        <v>85772</v>
      </c>
      <c r="H797" s="13">
        <f t="shared" ref="H797:Y797" si="99">H798</f>
        <v>0</v>
      </c>
      <c r="I797" s="13">
        <f t="shared" si="99"/>
        <v>0</v>
      </c>
      <c r="J797" s="13">
        <f t="shared" si="99"/>
        <v>0</v>
      </c>
      <c r="K797" s="13">
        <f t="shared" si="99"/>
        <v>0</v>
      </c>
      <c r="L797" s="13">
        <f t="shared" si="99"/>
        <v>0</v>
      </c>
      <c r="M797" s="13">
        <f t="shared" si="99"/>
        <v>0</v>
      </c>
      <c r="N797" s="13">
        <f t="shared" si="99"/>
        <v>0</v>
      </c>
      <c r="O797" s="13">
        <f t="shared" si="99"/>
        <v>0</v>
      </c>
      <c r="P797" s="13">
        <f t="shared" si="99"/>
        <v>0</v>
      </c>
      <c r="Q797" s="13">
        <f t="shared" si="99"/>
        <v>0</v>
      </c>
      <c r="R797" s="13">
        <f t="shared" si="99"/>
        <v>0</v>
      </c>
      <c r="S797" s="13">
        <f t="shared" si="99"/>
        <v>0</v>
      </c>
      <c r="T797" s="13">
        <f t="shared" si="99"/>
        <v>0</v>
      </c>
      <c r="U797" s="13">
        <f t="shared" si="99"/>
        <v>0</v>
      </c>
      <c r="V797" s="13">
        <f t="shared" si="99"/>
        <v>0</v>
      </c>
      <c r="W797" s="13">
        <f t="shared" si="99"/>
        <v>0</v>
      </c>
      <c r="X797" s="13">
        <f t="shared" si="99"/>
        <v>0</v>
      </c>
      <c r="Y797" s="13">
        <f t="shared" si="99"/>
        <v>89687</v>
      </c>
    </row>
    <row r="798" spans="1:25" ht="63.75" x14ac:dyDescent="0.2">
      <c r="A798" s="34" t="s">
        <v>342</v>
      </c>
      <c r="B798" s="16" t="s">
        <v>13</v>
      </c>
      <c r="C798" s="12" t="s">
        <v>41</v>
      </c>
      <c r="D798" s="12" t="s">
        <v>3</v>
      </c>
      <c r="E798" s="16" t="s">
        <v>174</v>
      </c>
      <c r="F798" s="16"/>
      <c r="G798" s="13">
        <f>G801</f>
        <v>85772</v>
      </c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13">
        <f>Y801</f>
        <v>89687</v>
      </c>
    </row>
    <row r="799" spans="1:25" ht="38.25" hidden="1" x14ac:dyDescent="0.2">
      <c r="A799" s="18" t="s">
        <v>65</v>
      </c>
      <c r="B799" s="16" t="s">
        <v>13</v>
      </c>
      <c r="C799" s="12" t="s">
        <v>41</v>
      </c>
      <c r="D799" s="12" t="s">
        <v>3</v>
      </c>
      <c r="E799" s="16" t="s">
        <v>174</v>
      </c>
      <c r="F799" s="16" t="s">
        <v>82</v>
      </c>
      <c r="G799" s="13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13"/>
    </row>
    <row r="800" spans="1:25" ht="38.25" hidden="1" x14ac:dyDescent="0.2">
      <c r="A800" s="18" t="s">
        <v>106</v>
      </c>
      <c r="B800" s="16" t="s">
        <v>13</v>
      </c>
      <c r="C800" s="12" t="s">
        <v>41</v>
      </c>
      <c r="D800" s="12" t="s">
        <v>3</v>
      </c>
      <c r="E800" s="16" t="s">
        <v>174</v>
      </c>
      <c r="F800" s="16" t="s">
        <v>101</v>
      </c>
      <c r="G800" s="13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13"/>
    </row>
    <row r="801" spans="1:25" ht="41.25" customHeight="1" x14ac:dyDescent="0.2">
      <c r="A801" s="18" t="s">
        <v>87</v>
      </c>
      <c r="B801" s="16" t="s">
        <v>13</v>
      </c>
      <c r="C801" s="12" t="s">
        <v>41</v>
      </c>
      <c r="D801" s="12" t="s">
        <v>3</v>
      </c>
      <c r="E801" s="16" t="s">
        <v>174</v>
      </c>
      <c r="F801" s="9">
        <v>600</v>
      </c>
      <c r="G801" s="13">
        <f>G802</f>
        <v>85772</v>
      </c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13">
        <f>Y802</f>
        <v>89687</v>
      </c>
    </row>
    <row r="802" spans="1:25" x14ac:dyDescent="0.2">
      <c r="A802" s="18" t="s">
        <v>123</v>
      </c>
      <c r="B802" s="16" t="s">
        <v>13</v>
      </c>
      <c r="C802" s="12" t="s">
        <v>41</v>
      </c>
      <c r="D802" s="12" t="s">
        <v>3</v>
      </c>
      <c r="E802" s="16" t="s">
        <v>174</v>
      </c>
      <c r="F802" s="9">
        <v>620</v>
      </c>
      <c r="G802" s="13">
        <f>85653+119</f>
        <v>85772</v>
      </c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13">
        <f>89568+119</f>
        <v>89687</v>
      </c>
    </row>
    <row r="803" spans="1:25" ht="51" x14ac:dyDescent="0.2">
      <c r="A803" s="17" t="s">
        <v>365</v>
      </c>
      <c r="B803" s="16" t="s">
        <v>13</v>
      </c>
      <c r="C803" s="12" t="s">
        <v>41</v>
      </c>
      <c r="D803" s="12" t="s">
        <v>3</v>
      </c>
      <c r="E803" s="16" t="s">
        <v>367</v>
      </c>
      <c r="F803" s="9"/>
      <c r="G803" s="13">
        <f>G804</f>
        <v>1189</v>
      </c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13">
        <f>Y804</f>
        <v>1189</v>
      </c>
    </row>
    <row r="804" spans="1:25" ht="25.5" x14ac:dyDescent="0.2">
      <c r="A804" s="17" t="s">
        <v>366</v>
      </c>
      <c r="B804" s="16" t="s">
        <v>13</v>
      </c>
      <c r="C804" s="12" t="s">
        <v>41</v>
      </c>
      <c r="D804" s="12" t="s">
        <v>3</v>
      </c>
      <c r="E804" s="16" t="s">
        <v>368</v>
      </c>
      <c r="F804" s="9"/>
      <c r="G804" s="13">
        <f>G805</f>
        <v>1189</v>
      </c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13">
        <f>Y805</f>
        <v>1189</v>
      </c>
    </row>
    <row r="805" spans="1:25" ht="40.5" customHeight="1" x14ac:dyDescent="0.2">
      <c r="A805" s="18" t="s">
        <v>87</v>
      </c>
      <c r="B805" s="16" t="s">
        <v>13</v>
      </c>
      <c r="C805" s="12" t="s">
        <v>41</v>
      </c>
      <c r="D805" s="12" t="s">
        <v>3</v>
      </c>
      <c r="E805" s="16" t="s">
        <v>368</v>
      </c>
      <c r="F805" s="9">
        <v>600</v>
      </c>
      <c r="G805" s="13">
        <f>G806</f>
        <v>1189</v>
      </c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13">
        <f>Y806</f>
        <v>1189</v>
      </c>
    </row>
    <row r="806" spans="1:25" x14ac:dyDescent="0.2">
      <c r="A806" s="18" t="s">
        <v>123</v>
      </c>
      <c r="B806" s="16" t="s">
        <v>13</v>
      </c>
      <c r="C806" s="12" t="s">
        <v>41</v>
      </c>
      <c r="D806" s="12" t="s">
        <v>3</v>
      </c>
      <c r="E806" s="16" t="s">
        <v>368</v>
      </c>
      <c r="F806" s="9">
        <v>620</v>
      </c>
      <c r="G806" s="13">
        <v>1189</v>
      </c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13">
        <v>1189</v>
      </c>
    </row>
    <row r="807" spans="1:25" ht="25.5" x14ac:dyDescent="0.2">
      <c r="A807" s="15" t="s">
        <v>175</v>
      </c>
      <c r="B807" s="16" t="s">
        <v>13</v>
      </c>
      <c r="C807" s="12" t="s">
        <v>41</v>
      </c>
      <c r="D807" s="12" t="s">
        <v>3</v>
      </c>
      <c r="E807" s="16" t="s">
        <v>176</v>
      </c>
      <c r="F807" s="9"/>
      <c r="G807" s="13">
        <f>G808</f>
        <v>2</v>
      </c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13">
        <f>Y808</f>
        <v>2</v>
      </c>
    </row>
    <row r="808" spans="1:25" ht="38.25" x14ac:dyDescent="0.2">
      <c r="A808" s="15" t="s">
        <v>405</v>
      </c>
      <c r="B808" s="16" t="s">
        <v>13</v>
      </c>
      <c r="C808" s="12" t="s">
        <v>41</v>
      </c>
      <c r="D808" s="12" t="s">
        <v>3</v>
      </c>
      <c r="E808" s="16" t="s">
        <v>177</v>
      </c>
      <c r="F808" s="9"/>
      <c r="G808" s="13">
        <f>G809</f>
        <v>2</v>
      </c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13">
        <f>Y809</f>
        <v>2</v>
      </c>
    </row>
    <row r="809" spans="1:25" ht="38.25" customHeight="1" x14ac:dyDescent="0.2">
      <c r="A809" s="18" t="s">
        <v>87</v>
      </c>
      <c r="B809" s="16" t="s">
        <v>13</v>
      </c>
      <c r="C809" s="12" t="s">
        <v>41</v>
      </c>
      <c r="D809" s="12" t="s">
        <v>3</v>
      </c>
      <c r="E809" s="16" t="s">
        <v>177</v>
      </c>
      <c r="F809" s="9">
        <v>600</v>
      </c>
      <c r="G809" s="13">
        <f>G810</f>
        <v>2</v>
      </c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13">
        <f>Y810</f>
        <v>2</v>
      </c>
    </row>
    <row r="810" spans="1:25" x14ac:dyDescent="0.2">
      <c r="A810" s="18" t="s">
        <v>123</v>
      </c>
      <c r="B810" s="16" t="s">
        <v>13</v>
      </c>
      <c r="C810" s="12" t="s">
        <v>41</v>
      </c>
      <c r="D810" s="12" t="s">
        <v>3</v>
      </c>
      <c r="E810" s="16" t="s">
        <v>177</v>
      </c>
      <c r="F810" s="16" t="s">
        <v>171</v>
      </c>
      <c r="G810" s="13">
        <v>2</v>
      </c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13">
        <v>2</v>
      </c>
    </row>
    <row r="811" spans="1:25" ht="63.75" hidden="1" x14ac:dyDescent="0.2">
      <c r="A811" s="17" t="s">
        <v>445</v>
      </c>
      <c r="B811" s="16" t="s">
        <v>13</v>
      </c>
      <c r="C811" s="12" t="s">
        <v>41</v>
      </c>
      <c r="D811" s="12" t="s">
        <v>3</v>
      </c>
      <c r="E811" s="16" t="s">
        <v>447</v>
      </c>
      <c r="F811" s="16"/>
      <c r="G811" s="13">
        <f>G812</f>
        <v>0</v>
      </c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13"/>
    </row>
    <row r="812" spans="1:25" ht="127.5" hidden="1" x14ac:dyDescent="0.2">
      <c r="A812" s="17" t="s">
        <v>446</v>
      </c>
      <c r="B812" s="16" t="s">
        <v>13</v>
      </c>
      <c r="C812" s="12" t="s">
        <v>41</v>
      </c>
      <c r="D812" s="12" t="s">
        <v>3</v>
      </c>
      <c r="E812" s="16" t="s">
        <v>448</v>
      </c>
      <c r="F812" s="16"/>
      <c r="G812" s="13">
        <f>G813</f>
        <v>0</v>
      </c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13"/>
    </row>
    <row r="813" spans="1:25" ht="38.25" hidden="1" x14ac:dyDescent="0.2">
      <c r="A813" s="18" t="s">
        <v>312</v>
      </c>
      <c r="B813" s="16" t="s">
        <v>13</v>
      </c>
      <c r="C813" s="12" t="s">
        <v>41</v>
      </c>
      <c r="D813" s="12" t="s">
        <v>3</v>
      </c>
      <c r="E813" s="16" t="s">
        <v>448</v>
      </c>
      <c r="F813" s="16" t="s">
        <v>73</v>
      </c>
      <c r="G813" s="13">
        <f>G814</f>
        <v>0</v>
      </c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13"/>
    </row>
    <row r="814" spans="1:25" ht="38.25" hidden="1" x14ac:dyDescent="0.2">
      <c r="A814" s="18" t="s">
        <v>313</v>
      </c>
      <c r="B814" s="16" t="s">
        <v>13</v>
      </c>
      <c r="C814" s="12" t="s">
        <v>41</v>
      </c>
      <c r="D814" s="12" t="s">
        <v>3</v>
      </c>
      <c r="E814" s="16" t="s">
        <v>448</v>
      </c>
      <c r="F814" s="16" t="s">
        <v>171</v>
      </c>
      <c r="G814" s="13">
        <v>0</v>
      </c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13"/>
    </row>
    <row r="815" spans="1:25" ht="51" hidden="1" x14ac:dyDescent="0.2">
      <c r="A815" s="17" t="s">
        <v>473</v>
      </c>
      <c r="B815" s="16" t="s">
        <v>13</v>
      </c>
      <c r="C815" s="12" t="s">
        <v>41</v>
      </c>
      <c r="D815" s="12" t="s">
        <v>3</v>
      </c>
      <c r="E815" s="16" t="s">
        <v>450</v>
      </c>
      <c r="F815" s="16"/>
      <c r="G815" s="13">
        <f>G816</f>
        <v>0</v>
      </c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13"/>
    </row>
    <row r="816" spans="1:25" ht="25.5" hidden="1" x14ac:dyDescent="0.2">
      <c r="A816" s="17" t="s">
        <v>449</v>
      </c>
      <c r="B816" s="16" t="s">
        <v>13</v>
      </c>
      <c r="C816" s="12" t="s">
        <v>41</v>
      </c>
      <c r="D816" s="12" t="s">
        <v>3</v>
      </c>
      <c r="E816" s="16" t="s">
        <v>451</v>
      </c>
      <c r="F816" s="16"/>
      <c r="G816" s="13">
        <f>G817</f>
        <v>0</v>
      </c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13"/>
    </row>
    <row r="817" spans="1:25" ht="38.25" hidden="1" x14ac:dyDescent="0.2">
      <c r="A817" s="18" t="s">
        <v>312</v>
      </c>
      <c r="B817" s="16" t="s">
        <v>13</v>
      </c>
      <c r="C817" s="12" t="s">
        <v>41</v>
      </c>
      <c r="D817" s="12" t="s">
        <v>3</v>
      </c>
      <c r="E817" s="16" t="s">
        <v>451</v>
      </c>
      <c r="F817" s="16" t="s">
        <v>73</v>
      </c>
      <c r="G817" s="13">
        <f>G818</f>
        <v>0</v>
      </c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13"/>
    </row>
    <row r="818" spans="1:25" ht="38.25" hidden="1" x14ac:dyDescent="0.2">
      <c r="A818" s="18" t="s">
        <v>313</v>
      </c>
      <c r="B818" s="16" t="s">
        <v>13</v>
      </c>
      <c r="C818" s="12" t="s">
        <v>41</v>
      </c>
      <c r="D818" s="12" t="s">
        <v>3</v>
      </c>
      <c r="E818" s="16" t="s">
        <v>451</v>
      </c>
      <c r="F818" s="16" t="s">
        <v>171</v>
      </c>
      <c r="G818" s="13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13"/>
    </row>
    <row r="819" spans="1:25" ht="51" x14ac:dyDescent="0.2">
      <c r="A819" s="94" t="s">
        <v>553</v>
      </c>
      <c r="B819" s="16" t="s">
        <v>13</v>
      </c>
      <c r="C819" s="83" t="s">
        <v>41</v>
      </c>
      <c r="D819" s="83" t="s">
        <v>3</v>
      </c>
      <c r="E819" s="84" t="s">
        <v>428</v>
      </c>
      <c r="F819" s="84"/>
      <c r="G819" s="13">
        <f>G820</f>
        <v>400</v>
      </c>
      <c r="H819" s="13">
        <f t="shared" ref="H819:Y822" si="100">H820</f>
        <v>0</v>
      </c>
      <c r="I819" s="13">
        <f t="shared" si="100"/>
        <v>0</v>
      </c>
      <c r="J819" s="13">
        <f t="shared" si="100"/>
        <v>0</v>
      </c>
      <c r="K819" s="13">
        <f t="shared" si="100"/>
        <v>0</v>
      </c>
      <c r="L819" s="13">
        <f t="shared" si="100"/>
        <v>0</v>
      </c>
      <c r="M819" s="13">
        <f t="shared" si="100"/>
        <v>0</v>
      </c>
      <c r="N819" s="13">
        <f t="shared" si="100"/>
        <v>0</v>
      </c>
      <c r="O819" s="13">
        <f t="shared" si="100"/>
        <v>0</v>
      </c>
      <c r="P819" s="13">
        <f t="shared" si="100"/>
        <v>0</v>
      </c>
      <c r="Q819" s="13">
        <f t="shared" si="100"/>
        <v>0</v>
      </c>
      <c r="R819" s="13">
        <f t="shared" si="100"/>
        <v>0</v>
      </c>
      <c r="S819" s="13">
        <f t="shared" si="100"/>
        <v>0</v>
      </c>
      <c r="T819" s="13">
        <f t="shared" si="100"/>
        <v>0</v>
      </c>
      <c r="U819" s="13">
        <f t="shared" si="100"/>
        <v>0</v>
      </c>
      <c r="V819" s="13">
        <f t="shared" si="100"/>
        <v>0</v>
      </c>
      <c r="W819" s="13">
        <f t="shared" si="100"/>
        <v>0</v>
      </c>
      <c r="X819" s="13">
        <f t="shared" si="100"/>
        <v>0</v>
      </c>
      <c r="Y819" s="13">
        <f t="shared" si="100"/>
        <v>400</v>
      </c>
    </row>
    <row r="820" spans="1:25" ht="63.75" x14ac:dyDescent="0.2">
      <c r="A820" s="94" t="s">
        <v>459</v>
      </c>
      <c r="B820" s="16" t="s">
        <v>13</v>
      </c>
      <c r="C820" s="83" t="s">
        <v>41</v>
      </c>
      <c r="D820" s="83" t="s">
        <v>3</v>
      </c>
      <c r="E820" s="84" t="s">
        <v>460</v>
      </c>
      <c r="F820" s="84"/>
      <c r="G820" s="13">
        <f>G821</f>
        <v>400</v>
      </c>
      <c r="H820" s="13">
        <f t="shared" si="100"/>
        <v>0</v>
      </c>
      <c r="I820" s="13">
        <f t="shared" si="100"/>
        <v>0</v>
      </c>
      <c r="J820" s="13">
        <f t="shared" si="100"/>
        <v>0</v>
      </c>
      <c r="K820" s="13">
        <f t="shared" si="100"/>
        <v>0</v>
      </c>
      <c r="L820" s="13">
        <f t="shared" si="100"/>
        <v>0</v>
      </c>
      <c r="M820" s="13">
        <f t="shared" si="100"/>
        <v>0</v>
      </c>
      <c r="N820" s="13">
        <f t="shared" si="100"/>
        <v>0</v>
      </c>
      <c r="O820" s="13">
        <f t="shared" si="100"/>
        <v>0</v>
      </c>
      <c r="P820" s="13">
        <f t="shared" si="100"/>
        <v>0</v>
      </c>
      <c r="Q820" s="13">
        <f t="shared" si="100"/>
        <v>0</v>
      </c>
      <c r="R820" s="13">
        <f t="shared" si="100"/>
        <v>0</v>
      </c>
      <c r="S820" s="13">
        <f t="shared" si="100"/>
        <v>0</v>
      </c>
      <c r="T820" s="13">
        <f t="shared" si="100"/>
        <v>0</v>
      </c>
      <c r="U820" s="13">
        <f t="shared" si="100"/>
        <v>0</v>
      </c>
      <c r="V820" s="13">
        <f t="shared" si="100"/>
        <v>0</v>
      </c>
      <c r="W820" s="13">
        <f t="shared" si="100"/>
        <v>0</v>
      </c>
      <c r="X820" s="13">
        <f t="shared" si="100"/>
        <v>0</v>
      </c>
      <c r="Y820" s="13">
        <f t="shared" si="100"/>
        <v>400</v>
      </c>
    </row>
    <row r="821" spans="1:25" ht="38.25" x14ac:dyDescent="0.2">
      <c r="A821" s="94" t="s">
        <v>427</v>
      </c>
      <c r="B821" s="16" t="s">
        <v>13</v>
      </c>
      <c r="C821" s="83" t="s">
        <v>41</v>
      </c>
      <c r="D821" s="83" t="s">
        <v>3</v>
      </c>
      <c r="E821" s="84" t="s">
        <v>461</v>
      </c>
      <c r="F821" s="84"/>
      <c r="G821" s="13">
        <f>G822</f>
        <v>400</v>
      </c>
      <c r="H821" s="13">
        <f t="shared" si="100"/>
        <v>0</v>
      </c>
      <c r="I821" s="13">
        <f t="shared" si="100"/>
        <v>0</v>
      </c>
      <c r="J821" s="13">
        <f t="shared" si="100"/>
        <v>0</v>
      </c>
      <c r="K821" s="13">
        <f t="shared" si="100"/>
        <v>0</v>
      </c>
      <c r="L821" s="13">
        <f t="shared" si="100"/>
        <v>0</v>
      </c>
      <c r="M821" s="13">
        <f t="shared" si="100"/>
        <v>0</v>
      </c>
      <c r="N821" s="13">
        <f t="shared" si="100"/>
        <v>0</v>
      </c>
      <c r="O821" s="13">
        <f t="shared" si="100"/>
        <v>0</v>
      </c>
      <c r="P821" s="13">
        <f t="shared" si="100"/>
        <v>0</v>
      </c>
      <c r="Q821" s="13">
        <f t="shared" si="100"/>
        <v>0</v>
      </c>
      <c r="R821" s="13">
        <f t="shared" si="100"/>
        <v>0</v>
      </c>
      <c r="S821" s="13">
        <f t="shared" si="100"/>
        <v>0</v>
      </c>
      <c r="T821" s="13">
        <f t="shared" si="100"/>
        <v>0</v>
      </c>
      <c r="U821" s="13">
        <f t="shared" si="100"/>
        <v>0</v>
      </c>
      <c r="V821" s="13">
        <f t="shared" si="100"/>
        <v>0</v>
      </c>
      <c r="W821" s="13">
        <f t="shared" si="100"/>
        <v>0</v>
      </c>
      <c r="X821" s="13">
        <f t="shared" si="100"/>
        <v>0</v>
      </c>
      <c r="Y821" s="13">
        <f t="shared" si="100"/>
        <v>400</v>
      </c>
    </row>
    <row r="822" spans="1:25" ht="39" customHeight="1" x14ac:dyDescent="0.2">
      <c r="A822" s="86" t="s">
        <v>87</v>
      </c>
      <c r="B822" s="16" t="s">
        <v>13</v>
      </c>
      <c r="C822" s="83" t="s">
        <v>41</v>
      </c>
      <c r="D822" s="83" t="s">
        <v>3</v>
      </c>
      <c r="E822" s="84" t="s">
        <v>461</v>
      </c>
      <c r="F822" s="84" t="s">
        <v>73</v>
      </c>
      <c r="G822" s="13">
        <f>G823</f>
        <v>400</v>
      </c>
      <c r="H822" s="13">
        <f t="shared" si="100"/>
        <v>0</v>
      </c>
      <c r="I822" s="13">
        <f t="shared" si="100"/>
        <v>0</v>
      </c>
      <c r="J822" s="13">
        <f t="shared" si="100"/>
        <v>0</v>
      </c>
      <c r="K822" s="13">
        <f t="shared" si="100"/>
        <v>0</v>
      </c>
      <c r="L822" s="13">
        <f t="shared" si="100"/>
        <v>0</v>
      </c>
      <c r="M822" s="13">
        <f t="shared" si="100"/>
        <v>0</v>
      </c>
      <c r="N822" s="13">
        <f t="shared" si="100"/>
        <v>0</v>
      </c>
      <c r="O822" s="13">
        <f t="shared" si="100"/>
        <v>0</v>
      </c>
      <c r="P822" s="13">
        <f t="shared" si="100"/>
        <v>0</v>
      </c>
      <c r="Q822" s="13">
        <f t="shared" si="100"/>
        <v>0</v>
      </c>
      <c r="R822" s="13">
        <f t="shared" si="100"/>
        <v>0</v>
      </c>
      <c r="S822" s="13">
        <f t="shared" si="100"/>
        <v>0</v>
      </c>
      <c r="T822" s="13">
        <f t="shared" si="100"/>
        <v>0</v>
      </c>
      <c r="U822" s="13">
        <f t="shared" si="100"/>
        <v>0</v>
      </c>
      <c r="V822" s="13">
        <f t="shared" si="100"/>
        <v>0</v>
      </c>
      <c r="W822" s="13">
        <f t="shared" si="100"/>
        <v>0</v>
      </c>
      <c r="X822" s="13">
        <f t="shared" si="100"/>
        <v>0</v>
      </c>
      <c r="Y822" s="13">
        <f t="shared" si="100"/>
        <v>400</v>
      </c>
    </row>
    <row r="823" spans="1:25" ht="38.25" customHeight="1" x14ac:dyDescent="0.2">
      <c r="A823" s="86" t="s">
        <v>317</v>
      </c>
      <c r="B823" s="16" t="s">
        <v>13</v>
      </c>
      <c r="C823" s="83" t="s">
        <v>41</v>
      </c>
      <c r="D823" s="83" t="s">
        <v>3</v>
      </c>
      <c r="E823" s="84" t="s">
        <v>461</v>
      </c>
      <c r="F823" s="84" t="s">
        <v>159</v>
      </c>
      <c r="G823" s="13">
        <v>400</v>
      </c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13">
        <v>400</v>
      </c>
    </row>
    <row r="824" spans="1:25" x14ac:dyDescent="0.2">
      <c r="A824" s="11" t="s">
        <v>435</v>
      </c>
      <c r="B824" s="16" t="s">
        <v>13</v>
      </c>
      <c r="C824" s="12" t="s">
        <v>41</v>
      </c>
      <c r="D824" s="12" t="s">
        <v>12</v>
      </c>
      <c r="E824" s="16"/>
      <c r="F824" s="16"/>
      <c r="G824" s="75">
        <f>G825</f>
        <v>44245</v>
      </c>
      <c r="H824" s="75">
        <f t="shared" ref="H824:Y824" si="101">H825</f>
        <v>0</v>
      </c>
      <c r="I824" s="75">
        <f t="shared" si="101"/>
        <v>0</v>
      </c>
      <c r="J824" s="75">
        <f t="shared" si="101"/>
        <v>0</v>
      </c>
      <c r="K824" s="75">
        <f t="shared" si="101"/>
        <v>0</v>
      </c>
      <c r="L824" s="75">
        <f t="shared" si="101"/>
        <v>0</v>
      </c>
      <c r="M824" s="75">
        <f t="shared" si="101"/>
        <v>0</v>
      </c>
      <c r="N824" s="75">
        <f t="shared" si="101"/>
        <v>0</v>
      </c>
      <c r="O824" s="75">
        <f t="shared" si="101"/>
        <v>0</v>
      </c>
      <c r="P824" s="75">
        <f t="shared" si="101"/>
        <v>0</v>
      </c>
      <c r="Q824" s="75">
        <f t="shared" si="101"/>
        <v>0</v>
      </c>
      <c r="R824" s="75">
        <f t="shared" si="101"/>
        <v>0</v>
      </c>
      <c r="S824" s="75">
        <f t="shared" si="101"/>
        <v>0</v>
      </c>
      <c r="T824" s="75">
        <f t="shared" si="101"/>
        <v>0</v>
      </c>
      <c r="U824" s="75">
        <f t="shared" si="101"/>
        <v>0</v>
      </c>
      <c r="V824" s="75">
        <f t="shared" si="101"/>
        <v>0</v>
      </c>
      <c r="W824" s="75">
        <f t="shared" si="101"/>
        <v>0</v>
      </c>
      <c r="X824" s="75">
        <f t="shared" si="101"/>
        <v>0</v>
      </c>
      <c r="Y824" s="75">
        <f t="shared" si="101"/>
        <v>44307</v>
      </c>
    </row>
    <row r="825" spans="1:25" ht="51" x14ac:dyDescent="0.2">
      <c r="A825" s="15" t="s">
        <v>557</v>
      </c>
      <c r="B825" s="16" t="s">
        <v>13</v>
      </c>
      <c r="C825" s="12" t="s">
        <v>41</v>
      </c>
      <c r="D825" s="12" t="s">
        <v>12</v>
      </c>
      <c r="E825" s="16" t="s">
        <v>168</v>
      </c>
      <c r="F825" s="16"/>
      <c r="G825" s="13">
        <f>G830+G826</f>
        <v>44245</v>
      </c>
      <c r="H825" s="13">
        <f t="shared" ref="H825:Y825" si="102">H830+H826</f>
        <v>0</v>
      </c>
      <c r="I825" s="13">
        <f t="shared" si="102"/>
        <v>0</v>
      </c>
      <c r="J825" s="13">
        <f t="shared" si="102"/>
        <v>0</v>
      </c>
      <c r="K825" s="13">
        <f t="shared" si="102"/>
        <v>0</v>
      </c>
      <c r="L825" s="13">
        <f t="shared" si="102"/>
        <v>0</v>
      </c>
      <c r="M825" s="13">
        <f t="shared" si="102"/>
        <v>0</v>
      </c>
      <c r="N825" s="13">
        <f t="shared" si="102"/>
        <v>0</v>
      </c>
      <c r="O825" s="13">
        <f t="shared" si="102"/>
        <v>0</v>
      </c>
      <c r="P825" s="13">
        <f t="shared" si="102"/>
        <v>0</v>
      </c>
      <c r="Q825" s="13">
        <f t="shared" si="102"/>
        <v>0</v>
      </c>
      <c r="R825" s="13">
        <f t="shared" si="102"/>
        <v>0</v>
      </c>
      <c r="S825" s="13">
        <f t="shared" si="102"/>
        <v>0</v>
      </c>
      <c r="T825" s="13">
        <f t="shared" si="102"/>
        <v>0</v>
      </c>
      <c r="U825" s="13">
        <f t="shared" si="102"/>
        <v>0</v>
      </c>
      <c r="V825" s="13">
        <f t="shared" si="102"/>
        <v>0</v>
      </c>
      <c r="W825" s="13">
        <f t="shared" si="102"/>
        <v>0</v>
      </c>
      <c r="X825" s="13">
        <f t="shared" si="102"/>
        <v>0</v>
      </c>
      <c r="Y825" s="13">
        <f t="shared" si="102"/>
        <v>44307</v>
      </c>
    </row>
    <row r="826" spans="1:25" ht="25.5" x14ac:dyDescent="0.2">
      <c r="A826" s="15" t="s">
        <v>172</v>
      </c>
      <c r="B826" s="16" t="s">
        <v>13</v>
      </c>
      <c r="C826" s="12" t="s">
        <v>41</v>
      </c>
      <c r="D826" s="12" t="s">
        <v>12</v>
      </c>
      <c r="E826" s="16" t="s">
        <v>173</v>
      </c>
      <c r="F826" s="16"/>
      <c r="G826" s="13">
        <f>G827</f>
        <v>33968</v>
      </c>
      <c r="H826" s="13">
        <f t="shared" ref="H826:Y826" si="103">H827</f>
        <v>0</v>
      </c>
      <c r="I826" s="13">
        <f t="shared" si="103"/>
        <v>0</v>
      </c>
      <c r="J826" s="13">
        <f t="shared" si="103"/>
        <v>0</v>
      </c>
      <c r="K826" s="13">
        <f t="shared" si="103"/>
        <v>0</v>
      </c>
      <c r="L826" s="13">
        <f t="shared" si="103"/>
        <v>0</v>
      </c>
      <c r="M826" s="13">
        <f t="shared" si="103"/>
        <v>0</v>
      </c>
      <c r="N826" s="13">
        <f t="shared" si="103"/>
        <v>0</v>
      </c>
      <c r="O826" s="13">
        <f t="shared" si="103"/>
        <v>0</v>
      </c>
      <c r="P826" s="13">
        <f t="shared" si="103"/>
        <v>0</v>
      </c>
      <c r="Q826" s="13">
        <f t="shared" si="103"/>
        <v>0</v>
      </c>
      <c r="R826" s="13">
        <f t="shared" si="103"/>
        <v>0</v>
      </c>
      <c r="S826" s="13">
        <f t="shared" si="103"/>
        <v>0</v>
      </c>
      <c r="T826" s="13">
        <f t="shared" si="103"/>
        <v>0</v>
      </c>
      <c r="U826" s="13">
        <f t="shared" si="103"/>
        <v>0</v>
      </c>
      <c r="V826" s="13">
        <f t="shared" si="103"/>
        <v>0</v>
      </c>
      <c r="W826" s="13">
        <f t="shared" si="103"/>
        <v>0</v>
      </c>
      <c r="X826" s="13">
        <f t="shared" si="103"/>
        <v>0</v>
      </c>
      <c r="Y826" s="13">
        <f t="shared" si="103"/>
        <v>34030</v>
      </c>
    </row>
    <row r="827" spans="1:25" ht="63.75" x14ac:dyDescent="0.2">
      <c r="A827" s="34" t="s">
        <v>342</v>
      </c>
      <c r="B827" s="16" t="s">
        <v>13</v>
      </c>
      <c r="C827" s="12" t="s">
        <v>41</v>
      </c>
      <c r="D827" s="12" t="s">
        <v>12</v>
      </c>
      <c r="E827" s="16" t="s">
        <v>174</v>
      </c>
      <c r="F827" s="16"/>
      <c r="G827" s="13">
        <f>G828</f>
        <v>33968</v>
      </c>
      <c r="H827" s="13">
        <f t="shared" ref="H827:Y828" si="104">H828</f>
        <v>0</v>
      </c>
      <c r="I827" s="13">
        <f t="shared" si="104"/>
        <v>0</v>
      </c>
      <c r="J827" s="13">
        <f t="shared" si="104"/>
        <v>0</v>
      </c>
      <c r="K827" s="13">
        <f t="shared" si="104"/>
        <v>0</v>
      </c>
      <c r="L827" s="13">
        <f t="shared" si="104"/>
        <v>0</v>
      </c>
      <c r="M827" s="13">
        <f t="shared" si="104"/>
        <v>0</v>
      </c>
      <c r="N827" s="13">
        <f t="shared" si="104"/>
        <v>0</v>
      </c>
      <c r="O827" s="13">
        <f t="shared" si="104"/>
        <v>0</v>
      </c>
      <c r="P827" s="13">
        <f t="shared" si="104"/>
        <v>0</v>
      </c>
      <c r="Q827" s="13">
        <f t="shared" si="104"/>
        <v>0</v>
      </c>
      <c r="R827" s="13">
        <f t="shared" si="104"/>
        <v>0</v>
      </c>
      <c r="S827" s="13">
        <f t="shared" si="104"/>
        <v>0</v>
      </c>
      <c r="T827" s="13">
        <f t="shared" si="104"/>
        <v>0</v>
      </c>
      <c r="U827" s="13">
        <f t="shared" si="104"/>
        <v>0</v>
      </c>
      <c r="V827" s="13">
        <f t="shared" si="104"/>
        <v>0</v>
      </c>
      <c r="W827" s="13">
        <f t="shared" si="104"/>
        <v>0</v>
      </c>
      <c r="X827" s="13">
        <f t="shared" si="104"/>
        <v>0</v>
      </c>
      <c r="Y827" s="13">
        <f t="shared" si="104"/>
        <v>34030</v>
      </c>
    </row>
    <row r="828" spans="1:25" ht="38.25" customHeight="1" x14ac:dyDescent="0.2">
      <c r="A828" s="18" t="s">
        <v>87</v>
      </c>
      <c r="B828" s="16" t="s">
        <v>13</v>
      </c>
      <c r="C828" s="12" t="s">
        <v>41</v>
      </c>
      <c r="D828" s="12" t="s">
        <v>12</v>
      </c>
      <c r="E828" s="16" t="s">
        <v>174</v>
      </c>
      <c r="F828" s="16" t="s">
        <v>73</v>
      </c>
      <c r="G828" s="13">
        <f>G829</f>
        <v>33968</v>
      </c>
      <c r="H828" s="13">
        <f t="shared" si="104"/>
        <v>0</v>
      </c>
      <c r="I828" s="13">
        <f t="shared" si="104"/>
        <v>0</v>
      </c>
      <c r="J828" s="13">
        <f t="shared" si="104"/>
        <v>0</v>
      </c>
      <c r="K828" s="13">
        <f t="shared" si="104"/>
        <v>0</v>
      </c>
      <c r="L828" s="13">
        <f t="shared" si="104"/>
        <v>0</v>
      </c>
      <c r="M828" s="13">
        <f t="shared" si="104"/>
        <v>0</v>
      </c>
      <c r="N828" s="13">
        <f t="shared" si="104"/>
        <v>0</v>
      </c>
      <c r="O828" s="13">
        <f t="shared" si="104"/>
        <v>0</v>
      </c>
      <c r="P828" s="13">
        <f t="shared" si="104"/>
        <v>0</v>
      </c>
      <c r="Q828" s="13">
        <f t="shared" si="104"/>
        <v>0</v>
      </c>
      <c r="R828" s="13">
        <f t="shared" si="104"/>
        <v>0</v>
      </c>
      <c r="S828" s="13">
        <f t="shared" si="104"/>
        <v>0</v>
      </c>
      <c r="T828" s="13">
        <f t="shared" si="104"/>
        <v>0</v>
      </c>
      <c r="U828" s="13">
        <f t="shared" si="104"/>
        <v>0</v>
      </c>
      <c r="V828" s="13">
        <f t="shared" si="104"/>
        <v>0</v>
      </c>
      <c r="W828" s="13">
        <f t="shared" si="104"/>
        <v>0</v>
      </c>
      <c r="X828" s="13">
        <f t="shared" si="104"/>
        <v>0</v>
      </c>
      <c r="Y828" s="13">
        <f t="shared" si="104"/>
        <v>34030</v>
      </c>
    </row>
    <row r="829" spans="1:25" x14ac:dyDescent="0.2">
      <c r="A829" s="18" t="s">
        <v>123</v>
      </c>
      <c r="B829" s="16" t="s">
        <v>13</v>
      </c>
      <c r="C829" s="12" t="s">
        <v>41</v>
      </c>
      <c r="D829" s="12" t="s">
        <v>12</v>
      </c>
      <c r="E829" s="16" t="s">
        <v>174</v>
      </c>
      <c r="F829" s="16" t="s">
        <v>171</v>
      </c>
      <c r="G829" s="13">
        <v>33968</v>
      </c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13">
        <v>34030</v>
      </c>
    </row>
    <row r="830" spans="1:25" ht="38.25" x14ac:dyDescent="0.2">
      <c r="A830" s="17" t="s">
        <v>431</v>
      </c>
      <c r="B830" s="16" t="s">
        <v>13</v>
      </c>
      <c r="C830" s="12" t="s">
        <v>41</v>
      </c>
      <c r="D830" s="12" t="s">
        <v>12</v>
      </c>
      <c r="E830" s="16" t="s">
        <v>432</v>
      </c>
      <c r="F830" s="16"/>
      <c r="G830" s="13">
        <f>G831</f>
        <v>10277</v>
      </c>
      <c r="H830" s="13">
        <f t="shared" ref="H830:Y832" si="105">H831</f>
        <v>0</v>
      </c>
      <c r="I830" s="13">
        <f t="shared" si="105"/>
        <v>0</v>
      </c>
      <c r="J830" s="13">
        <f t="shared" si="105"/>
        <v>0</v>
      </c>
      <c r="K830" s="13">
        <f t="shared" si="105"/>
        <v>0</v>
      </c>
      <c r="L830" s="13">
        <f t="shared" si="105"/>
        <v>0</v>
      </c>
      <c r="M830" s="13">
        <f t="shared" si="105"/>
        <v>0</v>
      </c>
      <c r="N830" s="13">
        <f t="shared" si="105"/>
        <v>0</v>
      </c>
      <c r="O830" s="13">
        <f t="shared" si="105"/>
        <v>0</v>
      </c>
      <c r="P830" s="13">
        <f t="shared" si="105"/>
        <v>0</v>
      </c>
      <c r="Q830" s="13">
        <f t="shared" si="105"/>
        <v>0</v>
      </c>
      <c r="R830" s="13">
        <f t="shared" si="105"/>
        <v>0</v>
      </c>
      <c r="S830" s="13">
        <f t="shared" si="105"/>
        <v>0</v>
      </c>
      <c r="T830" s="13">
        <f t="shared" si="105"/>
        <v>0</v>
      </c>
      <c r="U830" s="13">
        <f t="shared" si="105"/>
        <v>0</v>
      </c>
      <c r="V830" s="13">
        <f t="shared" si="105"/>
        <v>0</v>
      </c>
      <c r="W830" s="13">
        <f t="shared" si="105"/>
        <v>0</v>
      </c>
      <c r="X830" s="13">
        <f t="shared" si="105"/>
        <v>0</v>
      </c>
      <c r="Y830" s="13">
        <f t="shared" si="105"/>
        <v>10277</v>
      </c>
    </row>
    <row r="831" spans="1:25" ht="63.75" x14ac:dyDescent="0.2">
      <c r="A831" s="17" t="s">
        <v>433</v>
      </c>
      <c r="B831" s="16" t="s">
        <v>13</v>
      </c>
      <c r="C831" s="12" t="s">
        <v>41</v>
      </c>
      <c r="D831" s="12" t="s">
        <v>12</v>
      </c>
      <c r="E831" s="16" t="s">
        <v>434</v>
      </c>
      <c r="F831" s="16"/>
      <c r="G831" s="13">
        <f>G832</f>
        <v>10277</v>
      </c>
      <c r="H831" s="13">
        <f t="shared" si="105"/>
        <v>0</v>
      </c>
      <c r="I831" s="13">
        <f t="shared" si="105"/>
        <v>0</v>
      </c>
      <c r="J831" s="13">
        <f t="shared" si="105"/>
        <v>0</v>
      </c>
      <c r="K831" s="13">
        <f t="shared" si="105"/>
        <v>0</v>
      </c>
      <c r="L831" s="13">
        <f t="shared" si="105"/>
        <v>0</v>
      </c>
      <c r="M831" s="13">
        <f t="shared" si="105"/>
        <v>0</v>
      </c>
      <c r="N831" s="13">
        <f t="shared" si="105"/>
        <v>0</v>
      </c>
      <c r="O831" s="13">
        <f t="shared" si="105"/>
        <v>0</v>
      </c>
      <c r="P831" s="13">
        <f t="shared" si="105"/>
        <v>0</v>
      </c>
      <c r="Q831" s="13">
        <f t="shared" si="105"/>
        <v>0</v>
      </c>
      <c r="R831" s="13">
        <f t="shared" si="105"/>
        <v>0</v>
      </c>
      <c r="S831" s="13">
        <f t="shared" si="105"/>
        <v>0</v>
      </c>
      <c r="T831" s="13">
        <f t="shared" si="105"/>
        <v>0</v>
      </c>
      <c r="U831" s="13">
        <f t="shared" si="105"/>
        <v>0</v>
      </c>
      <c r="V831" s="13">
        <f t="shared" si="105"/>
        <v>0</v>
      </c>
      <c r="W831" s="13">
        <f t="shared" si="105"/>
        <v>0</v>
      </c>
      <c r="X831" s="13">
        <f t="shared" si="105"/>
        <v>0</v>
      </c>
      <c r="Y831" s="13">
        <f t="shared" si="105"/>
        <v>10277</v>
      </c>
    </row>
    <row r="832" spans="1:25" ht="38.25" customHeight="1" x14ac:dyDescent="0.2">
      <c r="A832" s="18" t="s">
        <v>87</v>
      </c>
      <c r="B832" s="16" t="s">
        <v>13</v>
      </c>
      <c r="C832" s="12" t="s">
        <v>41</v>
      </c>
      <c r="D832" s="12" t="s">
        <v>12</v>
      </c>
      <c r="E832" s="16" t="s">
        <v>434</v>
      </c>
      <c r="F832" s="16" t="s">
        <v>73</v>
      </c>
      <c r="G832" s="13">
        <f>G833</f>
        <v>10277</v>
      </c>
      <c r="H832" s="13">
        <f t="shared" si="105"/>
        <v>0</v>
      </c>
      <c r="I832" s="13">
        <f t="shared" si="105"/>
        <v>0</v>
      </c>
      <c r="J832" s="13">
        <f t="shared" si="105"/>
        <v>0</v>
      </c>
      <c r="K832" s="13">
        <f t="shared" si="105"/>
        <v>0</v>
      </c>
      <c r="L832" s="13">
        <f t="shared" si="105"/>
        <v>0</v>
      </c>
      <c r="M832" s="13">
        <f t="shared" si="105"/>
        <v>0</v>
      </c>
      <c r="N832" s="13">
        <f t="shared" si="105"/>
        <v>0</v>
      </c>
      <c r="O832" s="13">
        <f t="shared" si="105"/>
        <v>0</v>
      </c>
      <c r="P832" s="13">
        <f t="shared" si="105"/>
        <v>0</v>
      </c>
      <c r="Q832" s="13">
        <f t="shared" si="105"/>
        <v>0</v>
      </c>
      <c r="R832" s="13">
        <f t="shared" si="105"/>
        <v>0</v>
      </c>
      <c r="S832" s="13">
        <f t="shared" si="105"/>
        <v>0</v>
      </c>
      <c r="T832" s="13">
        <f t="shared" si="105"/>
        <v>0</v>
      </c>
      <c r="U832" s="13">
        <f t="shared" si="105"/>
        <v>0</v>
      </c>
      <c r="V832" s="13">
        <f t="shared" si="105"/>
        <v>0</v>
      </c>
      <c r="W832" s="13">
        <f t="shared" si="105"/>
        <v>0</v>
      </c>
      <c r="X832" s="13">
        <f t="shared" si="105"/>
        <v>0</v>
      </c>
      <c r="Y832" s="13">
        <f t="shared" si="105"/>
        <v>10277</v>
      </c>
    </row>
    <row r="833" spans="1:25" ht="15.75" customHeight="1" x14ac:dyDescent="0.2">
      <c r="A833" s="18" t="s">
        <v>123</v>
      </c>
      <c r="B833" s="16" t="s">
        <v>13</v>
      </c>
      <c r="C833" s="12" t="s">
        <v>41</v>
      </c>
      <c r="D833" s="12" t="s">
        <v>12</v>
      </c>
      <c r="E833" s="16" t="s">
        <v>434</v>
      </c>
      <c r="F833" s="16" t="s">
        <v>171</v>
      </c>
      <c r="G833" s="13">
        <v>10277</v>
      </c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13">
        <v>10277</v>
      </c>
    </row>
    <row r="834" spans="1:25" ht="31.5" x14ac:dyDescent="0.2">
      <c r="A834" s="51" t="s">
        <v>62</v>
      </c>
      <c r="B834" s="12" t="s">
        <v>14</v>
      </c>
      <c r="C834" s="12"/>
      <c r="D834" s="12"/>
      <c r="E834" s="13"/>
      <c r="F834" s="9"/>
      <c r="G834" s="13">
        <f>G835</f>
        <v>5708</v>
      </c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13">
        <f>Y835</f>
        <v>5708</v>
      </c>
    </row>
    <row r="835" spans="1:25" x14ac:dyDescent="0.2">
      <c r="A835" s="11" t="s">
        <v>47</v>
      </c>
      <c r="B835" s="12" t="s">
        <v>14</v>
      </c>
      <c r="C835" s="12" t="s">
        <v>0</v>
      </c>
      <c r="D835" s="12" t="s">
        <v>17</v>
      </c>
      <c r="E835" s="13"/>
      <c r="F835" s="9"/>
      <c r="G835" s="10">
        <f>G836</f>
        <v>5708</v>
      </c>
      <c r="H835" s="10">
        <f t="shared" ref="H835:Y835" si="106">H836</f>
        <v>0</v>
      </c>
      <c r="I835" s="10">
        <f t="shared" si="106"/>
        <v>0</v>
      </c>
      <c r="J835" s="10">
        <f t="shared" si="106"/>
        <v>0</v>
      </c>
      <c r="K835" s="10">
        <f t="shared" si="106"/>
        <v>0</v>
      </c>
      <c r="L835" s="10">
        <f t="shared" si="106"/>
        <v>0</v>
      </c>
      <c r="M835" s="10">
        <f t="shared" si="106"/>
        <v>0</v>
      </c>
      <c r="N835" s="10">
        <f t="shared" si="106"/>
        <v>0</v>
      </c>
      <c r="O835" s="10">
        <f t="shared" si="106"/>
        <v>0</v>
      </c>
      <c r="P835" s="10">
        <f t="shared" si="106"/>
        <v>0</v>
      </c>
      <c r="Q835" s="10">
        <f t="shared" si="106"/>
        <v>0</v>
      </c>
      <c r="R835" s="10">
        <f t="shared" si="106"/>
        <v>0</v>
      </c>
      <c r="S835" s="10">
        <f t="shared" si="106"/>
        <v>0</v>
      </c>
      <c r="T835" s="10">
        <f t="shared" si="106"/>
        <v>0</v>
      </c>
      <c r="U835" s="10">
        <f t="shared" si="106"/>
        <v>0</v>
      </c>
      <c r="V835" s="10">
        <f t="shared" si="106"/>
        <v>0</v>
      </c>
      <c r="W835" s="10">
        <f t="shared" si="106"/>
        <v>0</v>
      </c>
      <c r="X835" s="10">
        <f t="shared" si="106"/>
        <v>0</v>
      </c>
      <c r="Y835" s="10">
        <f t="shared" si="106"/>
        <v>5708</v>
      </c>
    </row>
    <row r="836" spans="1:25" ht="66" customHeight="1" x14ac:dyDescent="0.2">
      <c r="A836" s="32" t="s">
        <v>23</v>
      </c>
      <c r="B836" s="12" t="s">
        <v>14</v>
      </c>
      <c r="C836" s="12" t="s">
        <v>0</v>
      </c>
      <c r="D836" s="12" t="s">
        <v>12</v>
      </c>
      <c r="E836" s="16"/>
      <c r="F836" s="9"/>
      <c r="G836" s="10">
        <f>G837+G844</f>
        <v>5708</v>
      </c>
      <c r="H836" s="10">
        <f t="shared" ref="H836:Y836" si="107">H837+H844</f>
        <v>0</v>
      </c>
      <c r="I836" s="10">
        <f t="shared" si="107"/>
        <v>0</v>
      </c>
      <c r="J836" s="10">
        <f t="shared" si="107"/>
        <v>0</v>
      </c>
      <c r="K836" s="10">
        <f t="shared" si="107"/>
        <v>0</v>
      </c>
      <c r="L836" s="10">
        <f t="shared" si="107"/>
        <v>0</v>
      </c>
      <c r="M836" s="10">
        <f t="shared" si="107"/>
        <v>0</v>
      </c>
      <c r="N836" s="10">
        <f t="shared" si="107"/>
        <v>0</v>
      </c>
      <c r="O836" s="10">
        <f t="shared" si="107"/>
        <v>0</v>
      </c>
      <c r="P836" s="10">
        <f t="shared" si="107"/>
        <v>0</v>
      </c>
      <c r="Q836" s="10">
        <f t="shared" si="107"/>
        <v>0</v>
      </c>
      <c r="R836" s="10">
        <f t="shared" si="107"/>
        <v>0</v>
      </c>
      <c r="S836" s="10">
        <f t="shared" si="107"/>
        <v>0</v>
      </c>
      <c r="T836" s="10">
        <f t="shared" si="107"/>
        <v>0</v>
      </c>
      <c r="U836" s="10">
        <f t="shared" si="107"/>
        <v>0</v>
      </c>
      <c r="V836" s="10">
        <f t="shared" si="107"/>
        <v>0</v>
      </c>
      <c r="W836" s="10">
        <f t="shared" si="107"/>
        <v>0</v>
      </c>
      <c r="X836" s="10">
        <f t="shared" si="107"/>
        <v>0</v>
      </c>
      <c r="Y836" s="10">
        <f t="shared" si="107"/>
        <v>5708</v>
      </c>
    </row>
    <row r="837" spans="1:25" ht="25.5" x14ac:dyDescent="0.2">
      <c r="A837" s="34" t="s">
        <v>64</v>
      </c>
      <c r="B837" s="12" t="s">
        <v>14</v>
      </c>
      <c r="C837" s="12" t="s">
        <v>0</v>
      </c>
      <c r="D837" s="12" t="s">
        <v>12</v>
      </c>
      <c r="E837" s="37" t="s">
        <v>105</v>
      </c>
      <c r="F837" s="9"/>
      <c r="G837" s="10">
        <f>G838+G840+G842</f>
        <v>3773</v>
      </c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10">
        <f>Y838+Y840+Y842</f>
        <v>3773</v>
      </c>
    </row>
    <row r="838" spans="1:25" ht="89.25" x14ac:dyDescent="0.2">
      <c r="A838" s="18" t="s">
        <v>88</v>
      </c>
      <c r="B838" s="12" t="s">
        <v>14</v>
      </c>
      <c r="C838" s="12" t="s">
        <v>0</v>
      </c>
      <c r="D838" s="12" t="s">
        <v>12</v>
      </c>
      <c r="E838" s="37" t="s">
        <v>105</v>
      </c>
      <c r="F838" s="9">
        <v>100</v>
      </c>
      <c r="G838" s="10">
        <f>G839</f>
        <v>2116</v>
      </c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10">
        <f>Y839</f>
        <v>2116</v>
      </c>
    </row>
    <row r="839" spans="1:25" ht="38.25" x14ac:dyDescent="0.2">
      <c r="A839" s="19" t="s">
        <v>194</v>
      </c>
      <c r="B839" s="12" t="s">
        <v>14</v>
      </c>
      <c r="C839" s="12" t="s">
        <v>0</v>
      </c>
      <c r="D839" s="12" t="s">
        <v>12</v>
      </c>
      <c r="E839" s="37" t="s">
        <v>105</v>
      </c>
      <c r="F839" s="9">
        <v>120</v>
      </c>
      <c r="G839" s="10">
        <f>1482+120+514</f>
        <v>2116</v>
      </c>
      <c r="H839" s="10">
        <f t="shared" ref="H839:X839" si="108">3381-20</f>
        <v>3361</v>
      </c>
      <c r="I839" s="10">
        <f t="shared" si="108"/>
        <v>3361</v>
      </c>
      <c r="J839" s="10">
        <f t="shared" si="108"/>
        <v>3361</v>
      </c>
      <c r="K839" s="10">
        <f t="shared" si="108"/>
        <v>3361</v>
      </c>
      <c r="L839" s="10">
        <f t="shared" si="108"/>
        <v>3361</v>
      </c>
      <c r="M839" s="10">
        <f t="shared" si="108"/>
        <v>3361</v>
      </c>
      <c r="N839" s="10">
        <f t="shared" si="108"/>
        <v>3361</v>
      </c>
      <c r="O839" s="10">
        <f t="shared" si="108"/>
        <v>3361</v>
      </c>
      <c r="P839" s="10">
        <f t="shared" si="108"/>
        <v>3361</v>
      </c>
      <c r="Q839" s="10">
        <f t="shared" si="108"/>
        <v>3361</v>
      </c>
      <c r="R839" s="10">
        <f t="shared" si="108"/>
        <v>3361</v>
      </c>
      <c r="S839" s="10">
        <f t="shared" si="108"/>
        <v>3361</v>
      </c>
      <c r="T839" s="10">
        <f t="shared" si="108"/>
        <v>3361</v>
      </c>
      <c r="U839" s="10">
        <f t="shared" si="108"/>
        <v>3361</v>
      </c>
      <c r="V839" s="10">
        <f t="shared" si="108"/>
        <v>3361</v>
      </c>
      <c r="W839" s="10">
        <f t="shared" si="108"/>
        <v>3361</v>
      </c>
      <c r="X839" s="10">
        <f t="shared" si="108"/>
        <v>3361</v>
      </c>
      <c r="Y839" s="10">
        <f>1482+124+510</f>
        <v>2116</v>
      </c>
    </row>
    <row r="840" spans="1:25" ht="38.25" x14ac:dyDescent="0.2">
      <c r="A840" s="18" t="s">
        <v>312</v>
      </c>
      <c r="B840" s="12" t="s">
        <v>14</v>
      </c>
      <c r="C840" s="12" t="s">
        <v>0</v>
      </c>
      <c r="D840" s="12" t="s">
        <v>12</v>
      </c>
      <c r="E840" s="37" t="s">
        <v>105</v>
      </c>
      <c r="F840" s="9">
        <v>200</v>
      </c>
      <c r="G840" s="10">
        <f>G841</f>
        <v>1656</v>
      </c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10">
        <f>Y841</f>
        <v>1656</v>
      </c>
    </row>
    <row r="841" spans="1:25" ht="38.25" x14ac:dyDescent="0.2">
      <c r="A841" s="18" t="s">
        <v>313</v>
      </c>
      <c r="B841" s="12" t="s">
        <v>14</v>
      </c>
      <c r="C841" s="12" t="s">
        <v>0</v>
      </c>
      <c r="D841" s="12" t="s">
        <v>12</v>
      </c>
      <c r="E841" s="37" t="s">
        <v>105</v>
      </c>
      <c r="F841" s="9">
        <v>240</v>
      </c>
      <c r="G841" s="10">
        <f>1636+20</f>
        <v>1656</v>
      </c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10">
        <f>1636+20</f>
        <v>1656</v>
      </c>
    </row>
    <row r="842" spans="1:25" x14ac:dyDescent="0.2">
      <c r="A842" s="18" t="s">
        <v>66</v>
      </c>
      <c r="B842" s="12" t="s">
        <v>14</v>
      </c>
      <c r="C842" s="12" t="s">
        <v>0</v>
      </c>
      <c r="D842" s="12" t="s">
        <v>12</v>
      </c>
      <c r="E842" s="37" t="s">
        <v>105</v>
      </c>
      <c r="F842" s="9">
        <v>800</v>
      </c>
      <c r="G842" s="10">
        <f>G843</f>
        <v>1</v>
      </c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10">
        <f>Y843</f>
        <v>1</v>
      </c>
    </row>
    <row r="843" spans="1:25" ht="25.5" x14ac:dyDescent="0.2">
      <c r="A843" s="19" t="s">
        <v>326</v>
      </c>
      <c r="B843" s="12" t="s">
        <v>14</v>
      </c>
      <c r="C843" s="12" t="s">
        <v>0</v>
      </c>
      <c r="D843" s="12" t="s">
        <v>12</v>
      </c>
      <c r="E843" s="37" t="s">
        <v>105</v>
      </c>
      <c r="F843" s="9">
        <v>850</v>
      </c>
      <c r="G843" s="10">
        <v>1</v>
      </c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10">
        <v>1</v>
      </c>
    </row>
    <row r="844" spans="1:25" ht="25.5" x14ac:dyDescent="0.2">
      <c r="A844" s="34" t="s">
        <v>24</v>
      </c>
      <c r="B844" s="12" t="s">
        <v>14</v>
      </c>
      <c r="C844" s="12" t="s">
        <v>0</v>
      </c>
      <c r="D844" s="12" t="s">
        <v>12</v>
      </c>
      <c r="E844" s="16" t="s">
        <v>193</v>
      </c>
      <c r="F844" s="9"/>
      <c r="G844" s="10">
        <f>G845</f>
        <v>1935</v>
      </c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10">
        <f>Y845</f>
        <v>1935</v>
      </c>
    </row>
    <row r="845" spans="1:25" ht="89.25" x14ac:dyDescent="0.2">
      <c r="A845" s="18" t="s">
        <v>88</v>
      </c>
      <c r="B845" s="12" t="s">
        <v>14</v>
      </c>
      <c r="C845" s="12" t="s">
        <v>0</v>
      </c>
      <c r="D845" s="12" t="s">
        <v>12</v>
      </c>
      <c r="E845" s="16" t="s">
        <v>193</v>
      </c>
      <c r="F845" s="9">
        <v>100</v>
      </c>
      <c r="G845" s="10">
        <f>G846</f>
        <v>1935</v>
      </c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10">
        <f>Y846</f>
        <v>1935</v>
      </c>
    </row>
    <row r="846" spans="1:25" ht="38.25" x14ac:dyDescent="0.2">
      <c r="A846" s="19" t="s">
        <v>194</v>
      </c>
      <c r="B846" s="12" t="s">
        <v>14</v>
      </c>
      <c r="C846" s="12" t="s">
        <v>0</v>
      </c>
      <c r="D846" s="12" t="s">
        <v>12</v>
      </c>
      <c r="E846" s="16" t="s">
        <v>193</v>
      </c>
      <c r="F846" s="9">
        <v>120</v>
      </c>
      <c r="G846" s="10">
        <f>1693+242</f>
        <v>1935</v>
      </c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10">
        <f>1693+242</f>
        <v>1935</v>
      </c>
    </row>
    <row r="847" spans="1:25" ht="31.5" hidden="1" x14ac:dyDescent="0.2">
      <c r="A847" s="51" t="s">
        <v>548</v>
      </c>
      <c r="B847" s="16" t="s">
        <v>541</v>
      </c>
      <c r="C847" s="16"/>
      <c r="D847" s="16"/>
      <c r="E847" s="16"/>
      <c r="F847" s="9"/>
      <c r="G847" s="10">
        <f>G848</f>
        <v>0</v>
      </c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10">
        <f>Y848</f>
        <v>0</v>
      </c>
    </row>
    <row r="848" spans="1:25" hidden="1" x14ac:dyDescent="0.2">
      <c r="A848" s="11" t="s">
        <v>47</v>
      </c>
      <c r="B848" s="16" t="s">
        <v>541</v>
      </c>
      <c r="C848" s="16" t="s">
        <v>0</v>
      </c>
      <c r="D848" s="16" t="s">
        <v>17</v>
      </c>
      <c r="E848" s="16"/>
      <c r="F848" s="9"/>
      <c r="G848" s="10">
        <f>G849</f>
        <v>0</v>
      </c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10">
        <f>Y849</f>
        <v>0</v>
      </c>
    </row>
    <row r="849" spans="1:25" ht="63.75" hidden="1" x14ac:dyDescent="0.2">
      <c r="A849" s="14" t="s">
        <v>370</v>
      </c>
      <c r="B849" s="16" t="s">
        <v>541</v>
      </c>
      <c r="C849" s="16" t="s">
        <v>0</v>
      </c>
      <c r="D849" s="16" t="s">
        <v>91</v>
      </c>
      <c r="E849" s="16"/>
      <c r="F849" s="9"/>
      <c r="G849" s="10">
        <f>G850</f>
        <v>0</v>
      </c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10">
        <f>Y850</f>
        <v>0</v>
      </c>
    </row>
    <row r="850" spans="1:25" ht="38.25" hidden="1" x14ac:dyDescent="0.2">
      <c r="A850" s="15" t="s">
        <v>207</v>
      </c>
      <c r="B850" s="16" t="s">
        <v>541</v>
      </c>
      <c r="C850" s="16" t="s">
        <v>0</v>
      </c>
      <c r="D850" s="16" t="s">
        <v>91</v>
      </c>
      <c r="E850" s="9" t="s">
        <v>116</v>
      </c>
      <c r="F850" s="9"/>
      <c r="G850" s="10">
        <f>G851+G856</f>
        <v>0</v>
      </c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10">
        <f>Y851+Y856</f>
        <v>0</v>
      </c>
    </row>
    <row r="851" spans="1:25" ht="25.5" hidden="1" x14ac:dyDescent="0.2">
      <c r="A851" s="34" t="s">
        <v>64</v>
      </c>
      <c r="B851" s="16" t="s">
        <v>541</v>
      </c>
      <c r="C851" s="16" t="s">
        <v>0</v>
      </c>
      <c r="D851" s="16" t="s">
        <v>91</v>
      </c>
      <c r="E851" s="37" t="s">
        <v>105</v>
      </c>
      <c r="F851" s="9"/>
      <c r="G851" s="10">
        <f>G852</f>
        <v>0</v>
      </c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10">
        <f>Y852</f>
        <v>0</v>
      </c>
    </row>
    <row r="852" spans="1:25" ht="89.25" hidden="1" x14ac:dyDescent="0.2">
      <c r="A852" s="18" t="s">
        <v>88</v>
      </c>
      <c r="B852" s="16" t="s">
        <v>541</v>
      </c>
      <c r="C852" s="16" t="s">
        <v>0</v>
      </c>
      <c r="D852" s="16" t="s">
        <v>91</v>
      </c>
      <c r="E852" s="37" t="s">
        <v>105</v>
      </c>
      <c r="F852" s="9">
        <v>100</v>
      </c>
      <c r="G852" s="10">
        <f>G853</f>
        <v>0</v>
      </c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10">
        <f>Y853</f>
        <v>0</v>
      </c>
    </row>
    <row r="853" spans="1:25" ht="38.25" hidden="1" x14ac:dyDescent="0.2">
      <c r="A853" s="19" t="s">
        <v>194</v>
      </c>
      <c r="B853" s="16" t="s">
        <v>541</v>
      </c>
      <c r="C853" s="16" t="s">
        <v>0</v>
      </c>
      <c r="D853" s="16" t="s">
        <v>91</v>
      </c>
      <c r="E853" s="37" t="s">
        <v>105</v>
      </c>
      <c r="F853" s="9">
        <v>120</v>
      </c>
      <c r="G853" s="10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10"/>
    </row>
    <row r="854" spans="1:25" ht="38.25" hidden="1" x14ac:dyDescent="0.2">
      <c r="A854" s="18" t="s">
        <v>312</v>
      </c>
      <c r="B854" s="16" t="s">
        <v>541</v>
      </c>
      <c r="C854" s="16" t="s">
        <v>0</v>
      </c>
      <c r="D854" s="16" t="s">
        <v>91</v>
      </c>
      <c r="E854" s="37" t="s">
        <v>105</v>
      </c>
      <c r="F854" s="9">
        <v>200</v>
      </c>
      <c r="G854" s="10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10"/>
    </row>
    <row r="855" spans="1:25" ht="38.25" hidden="1" x14ac:dyDescent="0.2">
      <c r="A855" s="18" t="s">
        <v>313</v>
      </c>
      <c r="B855" s="16" t="s">
        <v>541</v>
      </c>
      <c r="C855" s="16" t="s">
        <v>0</v>
      </c>
      <c r="D855" s="16" t="s">
        <v>91</v>
      </c>
      <c r="E855" s="37" t="s">
        <v>105</v>
      </c>
      <c r="F855" s="9">
        <v>240</v>
      </c>
      <c r="G855" s="10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10"/>
    </row>
    <row r="856" spans="1:25" ht="38.25" hidden="1" x14ac:dyDescent="0.2">
      <c r="A856" s="17" t="s">
        <v>540</v>
      </c>
      <c r="B856" s="16" t="s">
        <v>541</v>
      </c>
      <c r="C856" s="16" t="s">
        <v>0</v>
      </c>
      <c r="D856" s="16" t="s">
        <v>91</v>
      </c>
      <c r="E856" s="37" t="s">
        <v>542</v>
      </c>
      <c r="F856" s="9"/>
      <c r="G856" s="10">
        <f>G857</f>
        <v>0</v>
      </c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10">
        <f>Y857</f>
        <v>0</v>
      </c>
    </row>
    <row r="857" spans="1:25" ht="89.25" hidden="1" x14ac:dyDescent="0.2">
      <c r="A857" s="18" t="s">
        <v>88</v>
      </c>
      <c r="B857" s="16" t="s">
        <v>541</v>
      </c>
      <c r="C857" s="16" t="s">
        <v>0</v>
      </c>
      <c r="D857" s="16" t="s">
        <v>91</v>
      </c>
      <c r="E857" s="37" t="s">
        <v>542</v>
      </c>
      <c r="F857" s="9">
        <v>100</v>
      </c>
      <c r="G857" s="10">
        <f>G858</f>
        <v>0</v>
      </c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10">
        <f>Y858</f>
        <v>0</v>
      </c>
    </row>
    <row r="858" spans="1:25" ht="38.25" hidden="1" x14ac:dyDescent="0.2">
      <c r="A858" s="19" t="s">
        <v>194</v>
      </c>
      <c r="B858" s="16" t="s">
        <v>541</v>
      </c>
      <c r="C858" s="16" t="s">
        <v>0</v>
      </c>
      <c r="D858" s="16" t="s">
        <v>91</v>
      </c>
      <c r="E858" s="37" t="s">
        <v>542</v>
      </c>
      <c r="F858" s="9">
        <v>120</v>
      </c>
      <c r="G858" s="10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10"/>
    </row>
    <row r="859" spans="1:25" ht="15.75" x14ac:dyDescent="0.25">
      <c r="A859" s="95" t="s">
        <v>311</v>
      </c>
      <c r="B859" s="68"/>
      <c r="C859" s="68"/>
      <c r="D859" s="68"/>
      <c r="E859" s="68"/>
      <c r="F859" s="9"/>
      <c r="G859" s="96">
        <f>G834+G509+G472+G162+G146+G18+G847</f>
        <v>3349636</v>
      </c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96">
        <f>Y834+Y509+Y472+Y162+Y146+Y18+Y847</f>
        <v>2587620</v>
      </c>
    </row>
  </sheetData>
  <customSheetViews>
    <customSheetView guid="{5248A424-6107-4750-B73B-A989347632CF}" showPageBreaks="1" hiddenRows="1" showRuler="0" topLeftCell="A240">
      <selection activeCell="I256" sqref="I256"/>
      <pageMargins left="0.78740157480314965" right="0" top="0.39370078740157483" bottom="0.51181102362204722" header="0.11811023622047245" footer="0.23622047244094491"/>
      <pageSetup paperSize="9" orientation="portrait" r:id="rId1"/>
      <headerFooter alignWithMargins="0">
        <oddFooter>&amp;C&amp;P</oddFooter>
      </headerFooter>
    </customSheetView>
    <customSheetView guid="{7E434260-87AA-42F5-B6DB-3E7EC7B18360}" showPageBreaks="1" showRuler="0">
      <selection activeCell="A326" sqref="A326"/>
      <pageMargins left="0.78740157480314965" right="0" top="0.39370078740157483" bottom="0.51181102362204722" header="0.11811023622047245" footer="0.23622047244094491"/>
      <pageSetup paperSize="9" orientation="portrait" r:id="rId2"/>
      <headerFooter alignWithMargins="0">
        <oddFooter>&amp;C&amp;P</oddFooter>
      </headerFooter>
    </customSheetView>
    <customSheetView guid="{1F8BD84D-201B-48B3-BE3F-9071B5E98944}" hiddenRows="1" showRuler="0">
      <selection activeCell="A21" sqref="A21"/>
      <pageMargins left="0.78740157480314965" right="0" top="0.39370078740157483" bottom="0.51181102362204722" header="0.11811023622047245" footer="0.23622047244094491"/>
      <pageSetup paperSize="9" orientation="portrait" r:id="rId3"/>
      <headerFooter alignWithMargins="0">
        <oddFooter>&amp;C&amp;P</oddFooter>
      </headerFooter>
    </customSheetView>
    <customSheetView guid="{6A6976AF-F477-4BD9-B239-81E8F039F51D}" showPageBreaks="1" showRuler="0" topLeftCell="A656">
      <selection activeCell="E667" sqref="E667"/>
      <pageMargins left="0.78740157480314965" right="0" top="0.39370078740157483" bottom="0.51181102362204722" header="0.11811023622047245" footer="0.23622047244094491"/>
      <pageSetup paperSize="9" orientation="portrait" r:id="rId4"/>
      <headerFooter alignWithMargins="0">
        <oddFooter>&amp;C&amp;P</oddFooter>
      </headerFooter>
    </customSheetView>
    <customSheetView guid="{953860EF-9086-4978-9B71-D648DB252A06}" showPageBreaks="1" hiddenRows="1" showRuler="0" topLeftCell="A746">
      <selection activeCell="H458" sqref="H458"/>
      <pageMargins left="0.78740157480314965" right="0" top="0.39370078740157483" bottom="0.51181102362204722" header="0.11811023622047245" footer="0.23622047244094491"/>
      <pageSetup paperSize="9" orientation="portrait" r:id="rId5"/>
      <headerFooter alignWithMargins="0">
        <oddFooter>&amp;C&amp;P</oddFooter>
      </headerFooter>
    </customSheetView>
    <customSheetView guid="{1470B851-49C4-48DC-837D-91169A954105}" showPageBreaks="1" hiddenRows="1" topLeftCell="A438">
      <selection activeCell="E456" sqref="E456"/>
      <pageMargins left="0.78740157480314965" right="0" top="0.39370078740157483" bottom="0.51181102362204722" header="0.11811023622047245" footer="0.23622047244094491"/>
      <pageSetup paperSize="9" orientation="portrait" r:id="rId6"/>
      <headerFooter alignWithMargins="0">
        <oddFooter>&amp;C&amp;P</oddFooter>
      </headerFooter>
    </customSheetView>
  </customSheetViews>
  <mergeCells count="17">
    <mergeCell ref="G1:Y1"/>
    <mergeCell ref="G2:Y2"/>
    <mergeCell ref="G3:Y3"/>
    <mergeCell ref="G4:Y4"/>
    <mergeCell ref="G16:Y16"/>
    <mergeCell ref="A16:A17"/>
    <mergeCell ref="A8:Y8"/>
    <mergeCell ref="A9:Y9"/>
    <mergeCell ref="A10:Y10"/>
    <mergeCell ref="A11:Y11"/>
    <mergeCell ref="A12:Y12"/>
    <mergeCell ref="A13:Y13"/>
    <mergeCell ref="B16:B17"/>
    <mergeCell ref="C16:C17"/>
    <mergeCell ref="D16:D17"/>
    <mergeCell ref="E16:E17"/>
    <mergeCell ref="F16:F17"/>
  </mergeCells>
  <phoneticPr fontId="0" type="noConversion"/>
  <pageMargins left="1.1811023622047245" right="0.39370078740157483" top="0.78740157480314965" bottom="0.39370078740157483" header="0.11811023622047245" footer="0.11811023622047245"/>
  <pageSetup paperSize="9" scale="91" fitToHeight="0" orientation="portrait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KF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DenisY</dc:creator>
  <cp:lastModifiedBy>Степанова Елена Борисовна</cp:lastModifiedBy>
  <cp:lastPrinted>2021-11-29T05:49:43Z</cp:lastPrinted>
  <dcterms:created xsi:type="dcterms:W3CDTF">2007-10-10T11:56:06Z</dcterms:created>
  <dcterms:modified xsi:type="dcterms:W3CDTF">2022-12-26T11:09:13Z</dcterms:modified>
</cp:coreProperties>
</file>