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840" windowHeight="11775"/>
  </bookViews>
  <sheets>
    <sheet name="2022_год" sheetId="1" r:id="rId1"/>
  </sheets>
  <definedNames>
    <definedName name="Z_239185B6_B782_4BA1_BB35_CB24DF57801B_.wvu.PrintTitles" localSheetId="0" hidden="1">'2022_год'!$12:$12</definedName>
    <definedName name="Z_8F246C4A_19CD_4E83_91D5_0AC5299A694A_.wvu.PrintTitles" localSheetId="0" hidden="1">'2022_год'!$12:$12</definedName>
    <definedName name="Z_8F246C4A_19CD_4E83_91D5_0AC5299A694A_.wvu.Rows" localSheetId="0" hidden="1">'2022_год'!#REF!,'2022_год'!#REF!,'2022_год'!#REF!,'2022_год'!#REF!,'2022_год'!#REF!,'2022_год'!#REF!,'2022_год'!#REF!,'2022_год'!#REF!</definedName>
    <definedName name="Z_BF5EB37C_7310_420F_B147_D233BA969D07_.wvu.PrintTitles" localSheetId="0" hidden="1">'2022_год'!$12:$12</definedName>
    <definedName name="Z_BF5EB37C_7310_420F_B147_D233BA969D07_.wvu.Rows" localSheetId="0" hidden="1">'2022_год'!#REF!,'2022_год'!#REF!,'2022_год'!#REF!,'2022_год'!#REF!,'2022_год'!#REF!,'2022_год'!#REF!,'2022_год'!#REF!,'2022_год'!#REF!</definedName>
    <definedName name="Z_C4610D8D_FA48_4AFD_808D_06393556065E_.wvu.PrintTitles" localSheetId="0" hidden="1">'2022_год'!$12:$12</definedName>
    <definedName name="Z_C4610D8D_FA48_4AFD_808D_06393556065E_.wvu.Rows" localSheetId="0" hidden="1">'2022_год'!#REF!,'2022_год'!#REF!,'2022_год'!#REF!,'2022_год'!#REF!,'2022_год'!#REF!,'2022_год'!#REF!,'2022_год'!#REF!,'2022_год'!#REF!,'2022_год'!#REF!</definedName>
    <definedName name="Z_D91A7C16_FFA2_4BC8_AE8A_FB8117F646CD_.wvu.PrintTitles" localSheetId="0" hidden="1">'2022_год'!$12:$12</definedName>
    <definedName name="Z_FF227D0D_D5EF_4078_B363_0995BA539C7A_.wvu.PrintTitles" localSheetId="0" hidden="1">'2022_год'!$12:$12</definedName>
    <definedName name="Z_FF227D0D_D5EF_4078_B363_0995BA539C7A_.wvu.Rows" localSheetId="0" hidden="1">'2022_год'!#REF!,'2022_год'!#REF!,'2022_год'!#REF!,'2022_год'!#REF!,'2022_год'!#REF!,'2022_год'!#REF!,'2022_год'!#REF!,'2022_год'!#REF!,'2022_год'!#REF!</definedName>
    <definedName name="_xlnm.Print_Titles" localSheetId="0">'2022_год'!$12:$12</definedName>
  </definedNames>
  <calcPr calcId="145621"/>
  <customWorkbookViews>
    <customWorkbookView name="Пахтусова Ирина Владимировна - Личное представление" guid="{239185B6-B782-4BA1-BB35-CB24DF57801B}" mergeInterval="0" personalView="1" maximized="1" windowWidth="1916" windowHeight="807" activeSheetId="1"/>
    <customWorkbookView name="Майданюк Надежда Владимировна - Личное представление" guid="{8F246C4A-19CD-4E83-91D5-0AC5299A694A}" mergeInterval="0" personalView="1" maximized="1" windowWidth="1436" windowHeight="635" activeSheetId="1" showComments="commIndAndComment"/>
    <customWorkbookView name="Бабаева Марина Николаевна - Личное представление" guid="{FF227D0D-D5EF-4078-B363-0995BA539C7A}" mergeInterval="0" personalView="1" maximized="1" windowWidth="1436" windowHeight="655" activeSheetId="1"/>
    <customWorkbookView name="Стариков Денис Юрьевич - Личное представление" guid="{C4610D8D-FA48-4AFD-808D-06393556065E}" mergeInterval="0" personalView="1" maximized="1" xWindow="-8" yWindow="-8" windowWidth="1936" windowHeight="1056" activeSheetId="1"/>
    <customWorkbookView name="Филимонова Ольга Михайловна - Личное представление" guid="{BF5EB37C-7310-420F-B147-D233BA969D07}" mergeInterval="0" personalView="1" maximized="1" windowWidth="1916" windowHeight="814" activeSheetId="1"/>
    <customWorkbookView name="Никонов Евгений Александрович - Личное представление" guid="{D91A7C16-FFA2-4BC8-AE8A-FB8117F646CD}" mergeInterval="0" personalView="1" maximized="1" windowWidth="1916" windowHeight="755" activeSheetId="1"/>
  </customWorkbookViews>
</workbook>
</file>

<file path=xl/calcChain.xml><?xml version="1.0" encoding="utf-8"?>
<calcChain xmlns="http://schemas.openxmlformats.org/spreadsheetml/2006/main">
  <c r="D15" i="1" l="1"/>
  <c r="D18" i="1"/>
  <c r="D21" i="1"/>
  <c r="D37" i="1"/>
  <c r="D52" i="1"/>
  <c r="D16" i="1"/>
  <c r="D39" i="1" l="1"/>
  <c r="D13" i="1" l="1"/>
  <c r="D54" i="1" l="1"/>
  <c r="D55" i="1"/>
  <c r="D50" i="1"/>
  <c r="D45" i="1"/>
  <c r="D42" i="1"/>
  <c r="D40" i="1"/>
  <c r="D23" i="1"/>
  <c r="D36" i="1"/>
  <c r="D31" i="1"/>
  <c r="D29" i="1"/>
  <c r="D34" i="1" l="1"/>
  <c r="D25" i="1" l="1"/>
  <c r="D41" i="1" l="1"/>
  <c r="D20" i="1" l="1"/>
  <c r="D35" i="1" l="1"/>
  <c r="D49" i="1" l="1"/>
  <c r="D47" i="1" l="1"/>
  <c r="D51" i="1"/>
  <c r="D32" i="1" l="1"/>
  <c r="D30" i="1" l="1"/>
  <c r="D14" i="1" l="1"/>
  <c r="D48" i="1" l="1"/>
  <c r="D43" i="1" l="1"/>
  <c r="D33" i="1" l="1"/>
  <c r="D22" i="1"/>
  <c r="D26" i="1"/>
  <c r="D38" i="1"/>
  <c r="D44" i="1"/>
  <c r="D53" i="1"/>
  <c r="D56" i="1" l="1"/>
</calcChain>
</file>

<file path=xl/sharedStrings.xml><?xml version="1.0" encoding="utf-8"?>
<sst xmlns="http://schemas.openxmlformats.org/spreadsheetml/2006/main" count="141" uniqueCount="70">
  <si>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</si>
  <si>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</si>
  <si>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</si>
  <si>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</si>
  <si>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</si>
  <si>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</si>
  <si>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</si>
  <si>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</si>
  <si>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</si>
  <si>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</si>
  <si>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</si>
  <si>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</si>
  <si>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</si>
  <si>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</si>
  <si>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</si>
  <si>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</si>
  <si>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</si>
  <si>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</si>
  <si>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</si>
  <si>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</si>
  <si>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</si>
  <si>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</si>
  <si>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</si>
  <si>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</si>
  <si>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</si>
  <si>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</si>
  <si>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</si>
  <si>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</si>
  <si>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</si>
  <si>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</si>
  <si>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</si>
  <si>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</si>
  <si>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</si>
  <si>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</si>
  <si>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</si>
  <si>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</si>
  <si>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</si>
  <si>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</si>
  <si>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</si>
  <si>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</si>
  <si>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</si>
  <si>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</si>
  <si>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</si>
  <si>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</si>
  <si>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</si>
  <si>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</si>
  <si>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</si>
  <si>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13</t>
  </si>
  <si>
    <t>Массовый спорт</t>
  </si>
  <si>
    <t>Спорт высших достижений</t>
  </si>
  <si>
    <t>Дорожное хозяйство (дорожные фонды)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</si>
  <si>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</si>
  <si>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</si>
  <si>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</si>
  <si>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</si>
  <si>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</si>
  <si>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</si>
  <si>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</si>
  <si>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</si>
  <si>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</si>
  <si>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</si>
  <si>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</si>
  <si>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</si>
  <si>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</si>
  <si>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</si>
  <si>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классификации расходов бюджета города на 2022 год </t>
  </si>
  <si>
    <t>Судебная система</t>
  </si>
  <si>
    <t>Обеспечение проведения выборов и референдумов</t>
  </si>
  <si>
    <t>Приложение 3</t>
  </si>
  <si>
    <t xml:space="preserve">от 30.06.2022 № 143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</si>
</sst>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sz val="11"/>
      <color indexed="8"/>
      <name val="Arial Cyr"/>
      <charset val="204"/>
    </font>
    <font>
      <sz val="12"/>
      <color indexed="8"/>
      <name val="Arial"/>
      <family val="2"/>
      <charset val="204"/>
    </font>
    <font>
      <sz val="13"/>
      <name val="Arial"/>
      <family val="2"/>
      <charset val="204"/>
    </font>
    <font>
      <sz val="12"/>
      <color rgb="FFFF0000"/>
      <name val="Arial Cyr"/>
      <charset val="204"/>
    </font>
    <font>
      <sz val="12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3" fontId="7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3" fontId="0" fillId="2" borderId="0" xfId="0" applyNumberFormat="1" applyFill="1" applyBorder="1" applyAlignment="1">
      <alignment horizontal="right"/>
    </xf>
    <xf numFmtId="0" fontId="6" fillId="2" borderId="0" xfId="0" applyFont="1" applyFill="1" applyAlignment="1"/>
    <xf numFmtId="3" fontId="8" fillId="2" borderId="0" xfId="0" applyNumberFormat="1" applyFont="1" applyFill="1" applyAlignment="1"/>
    <xf numFmtId="3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/>
    <xf numFmtId="0" fontId="4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0" fontId="3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0" fontId="10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D56"/>
  <sheetViews>
    <sheetView tabSelected="1" view="pageBreakPreview" zoomScaleNormal="100" zoomScaleSheetLayoutView="100" workbookViewId="0">
      <selection activeCell="D5" sqref="D5"/>
    </sheetView>
  </sheetViews>
  <sheetFormatPr defaultColWidth="9.140625" defaultRowHeight="14.25" x14ac:dyDescent="0.2"/>
  <cols>
    <col min="1" max="1" width="62" style="1" customWidth="1"/>
    <col min="2" max="3" width="6.85546875" style="1" customWidth="1"/>
    <col min="4" max="4" width="17.28515625" style="34" customWidth="1"/>
    <col min="5" max="16384" width="9.140625" style="3"/>
  </cols>
  <sheetData>
    <row r="1" spans="1:4" ht="12.75" customHeight="1" x14ac:dyDescent="0.2">
      <c r="D1" s="2" t="s">
        <v>68</v>
      </c>
    </row>
    <row r="2" spans="1:4" ht="12.75" customHeight="1" x14ac:dyDescent="0.2">
      <c r="D2" s="2" t="s">
        <v>45</v>
      </c>
    </row>
    <row r="3" spans="1:4" ht="12.75" customHeight="1" x14ac:dyDescent="0.2">
      <c r="D3" s="2" t="s">
        <v>46</v>
      </c>
    </row>
    <row r="4" spans="1:4" ht="12.75" customHeight="1" x14ac:dyDescent="0.2">
      <c r="D4" s="4" t="s">
        <v>69</v>
      </c>
    </row>
    <row r="5" spans="1:4" x14ac:dyDescent="0.2">
      <c r="C5" s="5"/>
      <c r="D5" s="6"/>
    </row>
    <row r="6" spans="1:4" x14ac:dyDescent="0.2">
      <c r="C6" s="5"/>
      <c r="D6" s="6"/>
    </row>
    <row r="7" spans="1:4" ht="15" x14ac:dyDescent="0.2">
      <c r="D7" s="7"/>
    </row>
    <row r="8" spans="1:4" ht="16.5" x14ac:dyDescent="0.25">
      <c r="A8" s="35" t="s">
        <v>59</v>
      </c>
      <c r="B8" s="35"/>
      <c r="C8" s="35"/>
      <c r="D8" s="35"/>
    </row>
    <row r="9" spans="1:4" ht="16.5" x14ac:dyDescent="0.25">
      <c r="A9" s="35" t="s">
        <v>65</v>
      </c>
      <c r="B9" s="35"/>
      <c r="C9" s="35"/>
      <c r="D9" s="35"/>
    </row>
    <row r="10" spans="1:4" ht="14.25" customHeight="1" x14ac:dyDescent="0.25">
      <c r="A10" s="8"/>
      <c r="B10" s="8"/>
      <c r="C10" s="8"/>
      <c r="D10" s="9"/>
    </row>
    <row r="11" spans="1:4" ht="15" x14ac:dyDescent="0.25">
      <c r="A11" s="10"/>
      <c r="B11" s="10"/>
      <c r="C11" s="10"/>
      <c r="D11" s="11" t="s">
        <v>0</v>
      </c>
    </row>
    <row r="12" spans="1:4" s="14" customFormat="1" ht="29.25" customHeight="1" x14ac:dyDescent="0.2">
      <c r="A12" s="12" t="s">
        <v>24</v>
      </c>
      <c r="B12" s="12" t="s">
        <v>26</v>
      </c>
      <c r="C12" s="12" t="s">
        <v>27</v>
      </c>
      <c r="D12" s="13" t="s">
        <v>25</v>
      </c>
    </row>
    <row r="13" spans="1:4" s="19" customFormat="1" ht="15" customHeight="1" x14ac:dyDescent="0.25">
      <c r="A13" s="15" t="s">
        <v>1</v>
      </c>
      <c r="B13" s="16" t="s">
        <v>39</v>
      </c>
      <c r="C13" s="17" t="s">
        <v>28</v>
      </c>
      <c r="D13" s="18">
        <f>D14+D15+D16+D18+D20+D21+D17+D19</f>
        <v>160419.1</v>
      </c>
    </row>
    <row r="14" spans="1:4" s="24" customFormat="1" ht="32.450000000000003" customHeight="1" x14ac:dyDescent="0.2">
      <c r="A14" s="20" t="s">
        <v>58</v>
      </c>
      <c r="B14" s="21" t="s">
        <v>39</v>
      </c>
      <c r="C14" s="22" t="s">
        <v>29</v>
      </c>
      <c r="D14" s="23">
        <f>2652+33</f>
        <v>2685</v>
      </c>
    </row>
    <row r="15" spans="1:4" s="25" customFormat="1" ht="45" x14ac:dyDescent="0.2">
      <c r="A15" s="20" t="s">
        <v>2</v>
      </c>
      <c r="B15" s="21" t="s">
        <v>39</v>
      </c>
      <c r="C15" s="22" t="s">
        <v>30</v>
      </c>
      <c r="D15" s="23">
        <f>5074+30+200+178</f>
        <v>5482</v>
      </c>
    </row>
    <row r="16" spans="1:4" s="26" customFormat="1" ht="45" customHeight="1" x14ac:dyDescent="0.2">
      <c r="A16" s="20" t="s">
        <v>3</v>
      </c>
      <c r="B16" s="21" t="s">
        <v>39</v>
      </c>
      <c r="C16" s="22" t="s">
        <v>31</v>
      </c>
      <c r="D16" s="23">
        <f>63018+853+2+492-200+2637</f>
        <v>66802</v>
      </c>
    </row>
    <row r="17" spans="1:4" s="26" customFormat="1" ht="21.75" customHeight="1" x14ac:dyDescent="0.2">
      <c r="A17" s="20" t="s">
        <v>66</v>
      </c>
      <c r="B17" s="21" t="s">
        <v>39</v>
      </c>
      <c r="C17" s="22" t="s">
        <v>32</v>
      </c>
      <c r="D17" s="23">
        <v>128</v>
      </c>
    </row>
    <row r="18" spans="1:4" s="26" customFormat="1" ht="45.75" customHeight="1" x14ac:dyDescent="0.2">
      <c r="A18" s="20" t="s">
        <v>62</v>
      </c>
      <c r="B18" s="21" t="s">
        <v>39</v>
      </c>
      <c r="C18" s="22" t="s">
        <v>33</v>
      </c>
      <c r="D18" s="23">
        <f>21274+2175+228+744</f>
        <v>24421</v>
      </c>
    </row>
    <row r="19" spans="1:4" s="26" customFormat="1" ht="27" customHeight="1" x14ac:dyDescent="0.2">
      <c r="A19" s="20" t="s">
        <v>67</v>
      </c>
      <c r="B19" s="21" t="s">
        <v>39</v>
      </c>
      <c r="C19" s="22" t="s">
        <v>40</v>
      </c>
      <c r="D19" s="23">
        <v>858</v>
      </c>
    </row>
    <row r="20" spans="1:4" s="24" customFormat="1" ht="15" x14ac:dyDescent="0.2">
      <c r="A20" s="20" t="s">
        <v>4</v>
      </c>
      <c r="B20" s="21" t="s">
        <v>39</v>
      </c>
      <c r="C20" s="22" t="s">
        <v>38</v>
      </c>
      <c r="D20" s="23">
        <f>3000-20</f>
        <v>2980</v>
      </c>
    </row>
    <row r="21" spans="1:4" s="24" customFormat="1" ht="15" x14ac:dyDescent="0.2">
      <c r="A21" s="20" t="s">
        <v>5</v>
      </c>
      <c r="B21" s="21" t="s">
        <v>39</v>
      </c>
      <c r="C21" s="22" t="s">
        <v>47</v>
      </c>
      <c r="D21" s="23">
        <f>99+6433+1513.1+320+10236+427+450+3218+213+22992+923+2440+2625+1508+4000+1+56+420+219+760+720+300+421-2137-1100-50+50+20+1280-1548+254</f>
        <v>57063.1</v>
      </c>
    </row>
    <row r="22" spans="1:4" s="24" customFormat="1" ht="31.5" x14ac:dyDescent="0.25">
      <c r="A22" s="27" t="s">
        <v>6</v>
      </c>
      <c r="B22" s="28" t="s">
        <v>30</v>
      </c>
      <c r="C22" s="29" t="s">
        <v>28</v>
      </c>
      <c r="D22" s="30">
        <f>D23+D24+D25</f>
        <v>19558</v>
      </c>
    </row>
    <row r="23" spans="1:4" s="24" customFormat="1" ht="45" x14ac:dyDescent="0.2">
      <c r="A23" s="20" t="s">
        <v>64</v>
      </c>
      <c r="B23" s="21" t="s">
        <v>30</v>
      </c>
      <c r="C23" s="22" t="s">
        <v>37</v>
      </c>
      <c r="D23" s="23">
        <f>2880+4183+112+3481+45+1794+5272+154-421+131-316</f>
        <v>17315</v>
      </c>
    </row>
    <row r="24" spans="1:4" s="24" customFormat="1" ht="19.899999999999999" customHeight="1" x14ac:dyDescent="0.2">
      <c r="A24" s="20" t="s">
        <v>7</v>
      </c>
      <c r="B24" s="21" t="s">
        <v>30</v>
      </c>
      <c r="C24" s="22" t="s">
        <v>38</v>
      </c>
      <c r="D24" s="23">
        <v>29</v>
      </c>
    </row>
    <row r="25" spans="1:4" s="24" customFormat="1" ht="36" customHeight="1" x14ac:dyDescent="0.2">
      <c r="A25" s="20" t="s">
        <v>52</v>
      </c>
      <c r="B25" s="21" t="s">
        <v>30</v>
      </c>
      <c r="C25" s="22" t="s">
        <v>53</v>
      </c>
      <c r="D25" s="23">
        <f>1714+460+40</f>
        <v>2214</v>
      </c>
    </row>
    <row r="26" spans="1:4" s="24" customFormat="1" ht="15.75" x14ac:dyDescent="0.25">
      <c r="A26" s="27" t="s">
        <v>8</v>
      </c>
      <c r="B26" s="28" t="s">
        <v>31</v>
      </c>
      <c r="C26" s="29" t="s">
        <v>28</v>
      </c>
      <c r="D26" s="30">
        <f>SUM(D27:D32)</f>
        <v>484886</v>
      </c>
    </row>
    <row r="27" spans="1:4" s="24" customFormat="1" ht="19.899999999999999" customHeight="1" x14ac:dyDescent="0.2">
      <c r="A27" s="20" t="s">
        <v>54</v>
      </c>
      <c r="B27" s="21" t="s">
        <v>31</v>
      </c>
      <c r="C27" s="22" t="s">
        <v>29</v>
      </c>
      <c r="D27" s="23">
        <v>2500</v>
      </c>
    </row>
    <row r="28" spans="1:4" s="24" customFormat="1" ht="15.6" customHeight="1" x14ac:dyDescent="0.2">
      <c r="A28" s="20" t="s">
        <v>63</v>
      </c>
      <c r="B28" s="21" t="s">
        <v>31</v>
      </c>
      <c r="C28" s="22" t="s">
        <v>32</v>
      </c>
      <c r="D28" s="23">
        <v>7594</v>
      </c>
    </row>
    <row r="29" spans="1:4" s="24" customFormat="1" ht="15" customHeight="1" x14ac:dyDescent="0.2">
      <c r="A29" s="20" t="s">
        <v>55</v>
      </c>
      <c r="B29" s="21" t="s">
        <v>31</v>
      </c>
      <c r="C29" s="22" t="s">
        <v>33</v>
      </c>
      <c r="D29" s="23">
        <f>20995+2+5000+3207+1219+2026+1482+500</f>
        <v>34431</v>
      </c>
    </row>
    <row r="30" spans="1:4" s="24" customFormat="1" ht="18" customHeight="1" x14ac:dyDescent="0.2">
      <c r="A30" s="20" t="s">
        <v>9</v>
      </c>
      <c r="B30" s="21" t="s">
        <v>31</v>
      </c>
      <c r="C30" s="22" t="s">
        <v>35</v>
      </c>
      <c r="D30" s="23">
        <f>427+853+188008+1304</f>
        <v>190592</v>
      </c>
    </row>
    <row r="31" spans="1:4" s="24" customFormat="1" ht="18" customHeight="1" x14ac:dyDescent="0.2">
      <c r="A31" s="20" t="s">
        <v>50</v>
      </c>
      <c r="B31" s="21" t="s">
        <v>31</v>
      </c>
      <c r="C31" s="22" t="s">
        <v>36</v>
      </c>
      <c r="D31" s="23">
        <f>80088+106471+600+18316+5590+1687+3631+500+1335+4750+1100+10000+5000+2000</f>
        <v>241068</v>
      </c>
    </row>
    <row r="32" spans="1:4" s="24" customFormat="1" ht="18" customHeight="1" x14ac:dyDescent="0.2">
      <c r="A32" s="20" t="s">
        <v>10</v>
      </c>
      <c r="B32" s="21" t="s">
        <v>31</v>
      </c>
      <c r="C32" s="22" t="s">
        <v>34</v>
      </c>
      <c r="D32" s="23">
        <f>5118+1583+300+1700</f>
        <v>8701</v>
      </c>
    </row>
    <row r="33" spans="1:4" s="24" customFormat="1" ht="19.149999999999999" customHeight="1" x14ac:dyDescent="0.25">
      <c r="A33" s="27" t="s">
        <v>11</v>
      </c>
      <c r="B33" s="28" t="s">
        <v>32</v>
      </c>
      <c r="C33" s="29" t="s">
        <v>28</v>
      </c>
      <c r="D33" s="30">
        <f>D34+D35+D36+D37</f>
        <v>537753</v>
      </c>
    </row>
    <row r="34" spans="1:4" s="24" customFormat="1" ht="17.45" customHeight="1" x14ac:dyDescent="0.2">
      <c r="A34" s="20" t="s">
        <v>12</v>
      </c>
      <c r="B34" s="21" t="s">
        <v>32</v>
      </c>
      <c r="C34" s="22" t="s">
        <v>39</v>
      </c>
      <c r="D34" s="23">
        <f>4055+1757+5009+826+23769+22600+21619-1+30757</f>
        <v>110391</v>
      </c>
    </row>
    <row r="35" spans="1:4" s="24" customFormat="1" ht="19.149999999999999" customHeight="1" x14ac:dyDescent="0.2">
      <c r="A35" s="20" t="s">
        <v>13</v>
      </c>
      <c r="B35" s="21" t="s">
        <v>32</v>
      </c>
      <c r="C35" s="22" t="s">
        <v>29</v>
      </c>
      <c r="D35" s="23">
        <f>31580+192+19987+14995+2675+2946+1735+90+90+387+3323+270+90+5307+3291+1805+1805</f>
        <v>90568</v>
      </c>
    </row>
    <row r="36" spans="1:4" s="24" customFormat="1" ht="21.6" customHeight="1" x14ac:dyDescent="0.2">
      <c r="A36" s="20" t="s">
        <v>42</v>
      </c>
      <c r="B36" s="21" t="s">
        <v>32</v>
      </c>
      <c r="C36" s="22" t="s">
        <v>30</v>
      </c>
      <c r="D36" s="23">
        <f>58475+5939+5000+38838+22505+7000+4997+5000+6000+4055+500+40+450-500-40-500+2000-430+723</f>
        <v>160052</v>
      </c>
    </row>
    <row r="37" spans="1:4" s="24" customFormat="1" ht="35.450000000000003" customHeight="1" x14ac:dyDescent="0.2">
      <c r="A37" s="20" t="s">
        <v>14</v>
      </c>
      <c r="B37" s="21" t="s">
        <v>32</v>
      </c>
      <c r="C37" s="22" t="s">
        <v>32</v>
      </c>
      <c r="D37" s="23">
        <f>7124+26480+4773+75+2287+345+5012+80000+50750+430-860+1+325</f>
        <v>176742</v>
      </c>
    </row>
    <row r="38" spans="1:4" s="24" customFormat="1" ht="15.75" x14ac:dyDescent="0.25">
      <c r="A38" s="27" t="s">
        <v>15</v>
      </c>
      <c r="B38" s="28" t="s">
        <v>40</v>
      </c>
      <c r="C38" s="29" t="s">
        <v>28</v>
      </c>
      <c r="D38" s="30">
        <f>SUM(D39:D43)</f>
        <v>1884312</v>
      </c>
    </row>
    <row r="39" spans="1:4" s="24" customFormat="1" ht="15" x14ac:dyDescent="0.2">
      <c r="A39" s="20" t="s">
        <v>43</v>
      </c>
      <c r="B39" s="21" t="s">
        <v>40</v>
      </c>
      <c r="C39" s="22" t="s">
        <v>39</v>
      </c>
      <c r="D39" s="23">
        <f>153860+157789+7456+7505+34000+21462+280+7371-1000+1088+15600+769+738-1</f>
        <v>406917</v>
      </c>
    </row>
    <row r="40" spans="1:4" s="24" customFormat="1" ht="15" x14ac:dyDescent="0.2">
      <c r="A40" s="20" t="s">
        <v>16</v>
      </c>
      <c r="B40" s="21" t="s">
        <v>40</v>
      </c>
      <c r="C40" s="22" t="s">
        <v>29</v>
      </c>
      <c r="D40" s="23">
        <f>456852+7340+782+39798+13003+7928+1152+483+37661+56246+21518+40+13000+10464+300+1000+1446+48121+450000+570+112577+5043+15000+1600+29018-24997+2800+1100-939</f>
        <v>1308906</v>
      </c>
    </row>
    <row r="41" spans="1:4" s="24" customFormat="1" ht="15" x14ac:dyDescent="0.2">
      <c r="A41" s="20" t="s">
        <v>60</v>
      </c>
      <c r="B41" s="21" t="s">
        <v>40</v>
      </c>
      <c r="C41" s="22" t="s">
        <v>30</v>
      </c>
      <c r="D41" s="23">
        <f>103279+6000+153+12362+295+270</f>
        <v>122359</v>
      </c>
    </row>
    <row r="42" spans="1:4" s="24" customFormat="1" ht="15" x14ac:dyDescent="0.2">
      <c r="A42" s="20" t="s">
        <v>61</v>
      </c>
      <c r="B42" s="21" t="s">
        <v>40</v>
      </c>
      <c r="C42" s="22" t="s">
        <v>40</v>
      </c>
      <c r="D42" s="23">
        <f>9586+78+400+10423+4893+284+435</f>
        <v>26099</v>
      </c>
    </row>
    <row r="43" spans="1:4" s="24" customFormat="1" ht="16.149999999999999" customHeight="1" x14ac:dyDescent="0.2">
      <c r="A43" s="20" t="s">
        <v>17</v>
      </c>
      <c r="B43" s="21" t="s">
        <v>40</v>
      </c>
      <c r="C43" s="22" t="s">
        <v>36</v>
      </c>
      <c r="D43" s="23">
        <f>2366+16735+930</f>
        <v>20031</v>
      </c>
    </row>
    <row r="44" spans="1:4" s="24" customFormat="1" ht="15.75" x14ac:dyDescent="0.25">
      <c r="A44" s="27" t="s">
        <v>56</v>
      </c>
      <c r="B44" s="28" t="s">
        <v>35</v>
      </c>
      <c r="C44" s="29" t="s">
        <v>28</v>
      </c>
      <c r="D44" s="30">
        <f>D45+D46</f>
        <v>190410</v>
      </c>
    </row>
    <row r="45" spans="1:4" s="24" customFormat="1" ht="15" x14ac:dyDescent="0.2">
      <c r="A45" s="20" t="s">
        <v>18</v>
      </c>
      <c r="B45" s="21" t="s">
        <v>35</v>
      </c>
      <c r="C45" s="22" t="s">
        <v>39</v>
      </c>
      <c r="D45" s="23">
        <f>101325+29930+424+66+35423+14291+418+4829+1000+250+174+100+2137-270+47+99+55-160</f>
        <v>190138</v>
      </c>
    </row>
    <row r="46" spans="1:4" s="24" customFormat="1" ht="15" x14ac:dyDescent="0.2">
      <c r="A46" s="20" t="s">
        <v>57</v>
      </c>
      <c r="B46" s="21" t="s">
        <v>35</v>
      </c>
      <c r="C46" s="22" t="s">
        <v>31</v>
      </c>
      <c r="D46" s="23">
        <v>272</v>
      </c>
    </row>
    <row r="47" spans="1:4" s="24" customFormat="1" ht="15.75" x14ac:dyDescent="0.25">
      <c r="A47" s="27" t="s">
        <v>19</v>
      </c>
      <c r="B47" s="28" t="s">
        <v>37</v>
      </c>
      <c r="C47" s="29" t="s">
        <v>28</v>
      </c>
      <c r="D47" s="30">
        <f>SUM(D48:D52)</f>
        <v>334607</v>
      </c>
    </row>
    <row r="48" spans="1:4" s="24" customFormat="1" ht="15" x14ac:dyDescent="0.2">
      <c r="A48" s="20" t="s">
        <v>20</v>
      </c>
      <c r="B48" s="21" t="s">
        <v>37</v>
      </c>
      <c r="C48" s="22" t="s">
        <v>39</v>
      </c>
      <c r="D48" s="23">
        <f>2333+796</f>
        <v>3129</v>
      </c>
    </row>
    <row r="49" spans="1:4" s="24" customFormat="1" ht="15" x14ac:dyDescent="0.2">
      <c r="A49" s="20" t="s">
        <v>21</v>
      </c>
      <c r="B49" s="21" t="s">
        <v>37</v>
      </c>
      <c r="C49" s="22" t="s">
        <v>29</v>
      </c>
      <c r="D49" s="23">
        <f>46081+1069+482</f>
        <v>47632</v>
      </c>
    </row>
    <row r="50" spans="1:4" s="24" customFormat="1" ht="15" x14ac:dyDescent="0.2">
      <c r="A50" s="20" t="s">
        <v>22</v>
      </c>
      <c r="B50" s="21" t="s">
        <v>37</v>
      </c>
      <c r="C50" s="22" t="s">
        <v>30</v>
      </c>
      <c r="D50" s="23">
        <f>49920+2166+61449+360+33209+1000+94+4773+2687+1000+2586-4773+511+16</f>
        <v>154998</v>
      </c>
    </row>
    <row r="51" spans="1:4" s="24" customFormat="1" ht="15" x14ac:dyDescent="0.2">
      <c r="A51" s="20" t="s">
        <v>44</v>
      </c>
      <c r="B51" s="21" t="s">
        <v>37</v>
      </c>
      <c r="C51" s="22" t="s">
        <v>31</v>
      </c>
      <c r="D51" s="23">
        <f>33904+83839+9-261</f>
        <v>117491</v>
      </c>
    </row>
    <row r="52" spans="1:4" s="24" customFormat="1" ht="15" x14ac:dyDescent="0.2">
      <c r="A52" s="20" t="s">
        <v>23</v>
      </c>
      <c r="B52" s="21" t="s">
        <v>37</v>
      </c>
      <c r="C52" s="22" t="s">
        <v>33</v>
      </c>
      <c r="D52" s="23">
        <f>2559+8405+77+316</f>
        <v>11357</v>
      </c>
    </row>
    <row r="53" spans="1:4" s="24" customFormat="1" ht="17.45" customHeight="1" x14ac:dyDescent="0.25">
      <c r="A53" s="31" t="s">
        <v>51</v>
      </c>
      <c r="B53" s="28" t="s">
        <v>38</v>
      </c>
      <c r="C53" s="29" t="s">
        <v>28</v>
      </c>
      <c r="D53" s="30">
        <f>D54+D55</f>
        <v>139066</v>
      </c>
    </row>
    <row r="54" spans="1:4" s="24" customFormat="1" ht="16.899999999999999" customHeight="1" x14ac:dyDescent="0.2">
      <c r="A54" s="32" t="s">
        <v>48</v>
      </c>
      <c r="B54" s="21" t="s">
        <v>38</v>
      </c>
      <c r="C54" s="22" t="s">
        <v>29</v>
      </c>
      <c r="D54" s="23">
        <f>82298+300+119+7539+2000+200-4074</f>
        <v>88382</v>
      </c>
    </row>
    <row r="55" spans="1:4" s="24" customFormat="1" ht="17.45" customHeight="1" x14ac:dyDescent="0.2">
      <c r="A55" s="32" t="s">
        <v>49</v>
      </c>
      <c r="B55" s="21" t="s">
        <v>38</v>
      </c>
      <c r="C55" s="22" t="s">
        <v>30</v>
      </c>
      <c r="D55" s="23">
        <f>33908+10277+4499+2000</f>
        <v>50684</v>
      </c>
    </row>
    <row r="56" spans="1:4" s="24" customFormat="1" ht="15.75" x14ac:dyDescent="0.25">
      <c r="A56" s="31" t="s">
        <v>41</v>
      </c>
      <c r="B56" s="27"/>
      <c r="C56" s="27"/>
      <c r="D56" s="33">
        <f>D13+D22+D26+D33+D38+D44+D47+D53</f>
        <v>3751011.1</v>
      </c>
    </row>
  </sheetData>
  <customSheetViews>
    <customSheetView guid="{239185B6-B782-4BA1-BB35-CB24DF57801B}" showPageBreaks="1" fitToPage="1" view="pageBreakPreview" topLeftCell="A31">
      <selection activeCell="D55" sqref="D55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1"/>
      <headerFooter alignWithMargins="0"/>
    </customSheetView>
    <customSheetView guid="{8F246C4A-19CD-4E83-91D5-0AC5299A694A}" showPageBreaks="1" fitToPage="1" hiddenRows="1" view="pageBreakPreview" topLeftCell="A43">
      <selection activeCell="D75" sqref="D75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2"/>
      <headerFooter alignWithMargins="0"/>
    </customSheetView>
    <customSheetView guid="{FF227D0D-D5EF-4078-B363-0995BA539C7A}" showPageBreaks="1" fitToPage="1" hiddenRows="1" view="pageBreakPreview" topLeftCell="A40">
      <selection activeCell="D76" sqref="D76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3"/>
      <headerFooter alignWithMargins="0"/>
    </customSheetView>
    <customSheetView guid="{C4610D8D-FA48-4AFD-808D-06393556065E}" showPageBreaks="1" fitToPage="1" hiddenRows="1" view="pageBreakPreview">
      <selection activeCell="A42" sqref="A42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4"/>
      <headerFooter alignWithMargins="0"/>
    </customSheetView>
    <customSheetView guid="{BF5EB37C-7310-420F-B147-D233BA969D07}" showPageBreaks="1" fitToPage="1" hiddenRows="1" view="pageBreakPreview" topLeftCell="A13">
      <selection activeCell="I22" sqref="I22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5"/>
      <headerFooter alignWithMargins="0"/>
    </customSheetView>
    <customSheetView guid="{D91A7C16-FFA2-4BC8-AE8A-FB8117F646CD}" showPageBreaks="1" fitToPage="1" view="pageBreakPreview" topLeftCell="A22">
      <selection activeCell="D47" sqref="D47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6"/>
      <headerFooter alignWithMargins="0"/>
    </customSheetView>
  </customSheetViews>
  <mergeCells count="2">
    <mergeCell ref="A8:D8"/>
    <mergeCell ref="A9:D9"/>
  </mergeCells>
  <phoneticPr fontId="0" type="noConversion"/>
  <pageMargins left="1.1811023622047245" right="0.39370078740157483" top="0.78740157480314965" bottom="0.59055118110236227" header="0.31496062992125984" footer="0.19685039370078741"/>
  <pageSetup paperSize="9" scale="93" fitToHeight="0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2022_год</vt:lpstr>
      <vt:lpstr>'2022_год'!Заголовки_для_печати</vt:lpstr>
    </vt:vector>
  </TitlesOfParts>
  <Company>ДФ Тюменской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 М.Г.</dc:creator>
  <cp:lastModifiedBy>Зыбина Евгения Сергеевна</cp:lastModifiedBy>
  <cp:lastPrinted>2022-02-03T08:37:35Z</cp:lastPrinted>
  <dcterms:created xsi:type="dcterms:W3CDTF">2007-09-29T08:45:14Z</dcterms:created>
  <dcterms:modified xsi:type="dcterms:W3CDTF">2022-06-30T09:39:11Z</dcterms:modified>
</cp:coreProperties>
</file>