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60" windowHeight="7155"/>
  </bookViews>
  <sheets>
    <sheet name="2022-2023" sheetId="1" r:id="rId1"/>
  </sheets>
  <definedNames>
    <definedName name="_xlnm.Print_Titles" localSheetId="0">'2022-2023'!$13:$14</definedName>
  </definedNames>
  <calcPr calcId="145621"/>
</workbook>
</file>

<file path=xl/calcChain.xml><?xml version="1.0" encoding="utf-8"?>
<calcChain xmlns="http://schemas.openxmlformats.org/spreadsheetml/2006/main">
  <c r="D79" i="1" l="1"/>
  <c r="D53" i="1" l="1"/>
  <c r="E18" i="1" l="1"/>
  <c r="D18" i="1"/>
  <c r="E19" i="1"/>
  <c r="D19" i="1"/>
  <c r="E22" i="1" l="1"/>
  <c r="E74" i="1" l="1"/>
  <c r="E17" i="1"/>
  <c r="E46" i="1"/>
  <c r="E20" i="1"/>
  <c r="D20" i="1"/>
  <c r="D17" i="1"/>
  <c r="D22" i="1"/>
  <c r="D46" i="1"/>
  <c r="D74" i="1"/>
  <c r="E79" i="1" l="1"/>
  <c r="D54" i="1" l="1"/>
  <c r="D55" i="1" l="1"/>
  <c r="E73" i="1" l="1"/>
  <c r="D73" i="1"/>
  <c r="D38" i="1" l="1"/>
  <c r="D58" i="1"/>
  <c r="D76" i="1" l="1"/>
  <c r="E55" i="1" l="1"/>
  <c r="E53" i="1" l="1"/>
  <c r="E76" i="1"/>
  <c r="E54" i="1"/>
  <c r="E52" i="1"/>
  <c r="D52" i="1"/>
  <c r="E72" i="1" l="1"/>
  <c r="D72" i="1"/>
  <c r="E38" i="1"/>
  <c r="E37" i="1"/>
  <c r="D37" i="1"/>
  <c r="E77" i="1" l="1"/>
  <c r="D77" i="1"/>
  <c r="E68" i="1" l="1"/>
  <c r="D15" i="1"/>
  <c r="E75" i="1"/>
  <c r="E58" i="1"/>
  <c r="E57" i="1"/>
  <c r="D68" i="1"/>
  <c r="E44" i="1"/>
  <c r="D44" i="1"/>
  <c r="E43" i="1"/>
  <c r="D43" i="1"/>
  <c r="E42" i="1"/>
  <c r="D42" i="1"/>
  <c r="D28" i="1"/>
  <c r="E28" i="1"/>
  <c r="E56" i="1"/>
  <c r="E51" i="1" s="1"/>
  <c r="D56" i="1"/>
  <c r="D51" i="1" s="1"/>
  <c r="D78" i="1"/>
  <c r="D24" i="1"/>
  <c r="D23" i="1" s="1"/>
  <c r="E24" i="1"/>
  <c r="E23" i="1" s="1"/>
  <c r="D75" i="1"/>
  <c r="D57" i="1"/>
  <c r="E78" i="1"/>
  <c r="D48" i="1"/>
  <c r="D47" i="1" s="1"/>
  <c r="E47" i="1"/>
  <c r="E15" i="1"/>
  <c r="E41" i="1"/>
  <c r="D41" i="1" l="1"/>
  <c r="E80" i="1"/>
  <c r="D80" i="1"/>
</calcChain>
</file>

<file path=xl/sharedStrings.xml><?xml version="1.0" encoding="utf-8"?>
<sst xmlns="http://schemas.openxmlformats.org/spreadsheetml/2006/main" count="202" uniqueCount="86">
  <si>
    <t>(тыс. руб.)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</si>
  <si>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</si>
  <si>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</si>
  <si>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</si>
  <si>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</si>
  <si>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 xml:space="preserve">Резервные фонды </t>
  </si>
  <si>
    <t>Другие общегосударственные вопросы</t>
  </si>
  <si>
    <t>НАЦИОНАЛЬНАЯ БЕЗОПАСНОСТЬ И  ПРАВООХРАНИТЕЛЬНАЯ ДЕЯТЕЛЬНОСТЬ</t>
  </si>
  <si>
    <t xml:space="preserve">Миграционная политика </t>
  </si>
  <si>
    <t>НАЦИОНАЛЬНАЯ ЭКОНОМИКА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</si>
  <si>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</si>
  <si>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</si>
  <si>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</si>
  <si>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</si>
  <si>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</si>
  <si>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</si>
  <si>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</si>
  <si>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ОБРАЗОВАНИЕ</t>
  </si>
  <si>
    <t xml:space="preserve">Общее образование </t>
  </si>
  <si>
    <t>Другие вопросы в области образования</t>
  </si>
  <si>
    <t xml:space="preserve">Культура </t>
  </si>
  <si>
    <t xml:space="preserve">Телевидение и радиовещание </t>
  </si>
  <si>
    <t>Периодическая печать и издательства</t>
  </si>
  <si>
    <t>Стационарная медицинская помощь</t>
  </si>
  <si>
    <t>Амбулаторная помощь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</si>
  <si>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</si>
  <si>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</si>
  <si>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</si>
  <si>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 xml:space="preserve">Социальное обслуживание населения </t>
  </si>
  <si>
    <t>Социальное обеспечение населения</t>
  </si>
  <si>
    <t>Другие вопросы в области социальной политики</t>
  </si>
  <si>
    <t>Наименование</t>
  </si>
  <si>
    <t>Рз</t>
  </si>
  <si>
    <t>ПР</t>
  </si>
  <si>
    <t>00</t>
  </si>
  <si>
    <t>02</t>
  </si>
  <si>
    <t>03</t>
  </si>
  <si>
    <t>04</t>
  </si>
  <si>
    <t>05</t>
  </si>
  <si>
    <t>06</t>
  </si>
  <si>
    <t>12</t>
  </si>
  <si>
    <t>08</t>
  </si>
  <si>
    <t>09</t>
  </si>
  <si>
    <t>10</t>
  </si>
  <si>
    <t>11</t>
  </si>
  <si>
    <t>01</t>
  </si>
  <si>
    <t>07</t>
  </si>
  <si>
    <t>Топливно–энергетический комплекс</t>
  </si>
  <si>
    <t>ВСЕГО РАСХОДОВ</t>
  </si>
  <si>
    <t>Другие вопросы в области культуры, кинематографии, средств массовой информации</t>
  </si>
  <si>
    <t>Благоустройство</t>
  </si>
  <si>
    <t>Дошкольное образование</t>
  </si>
  <si>
    <t>Охрана семьи и детства</t>
  </si>
  <si>
    <t>Водные ресурсы</t>
  </si>
  <si>
    <t>к решению</t>
  </si>
  <si>
    <t>Ишимской городской Думы</t>
  </si>
  <si>
    <t>Связь и информатика</t>
  </si>
  <si>
    <t>Водное хозяйство</t>
  </si>
  <si>
    <t>Общеэкономические вопросы</t>
  </si>
  <si>
    <t>ОХРАНА ОКРУЖАЮЩЕЙ СРЕДЫ</t>
  </si>
  <si>
    <t>Другие вопросы в области охраны окружающей среды</t>
  </si>
  <si>
    <t>13</t>
  </si>
  <si>
    <t>Массовый спорт</t>
  </si>
  <si>
    <t>Дорожное хозяйство (дорожные фонды)</t>
  </si>
  <si>
    <t xml:space="preserve">ЗДРАВООХРАНЕНИЕ </t>
  </si>
  <si>
    <t>ФИЗИЧЕСКАЯ КУЛЬТУРА И СПОРТ</t>
  </si>
  <si>
    <t>Другие вопросы в области национальной безопасности и правоохранительной деятельности</t>
  </si>
  <si>
    <t>14</t>
  </si>
  <si>
    <t>Плановый период</t>
  </si>
  <si>
    <t>УСЛОВНО-УТВЕРЖДЕННЫЕ РАСХОДЫ</t>
  </si>
  <si>
    <t>99</t>
  </si>
  <si>
    <t>Условно-утверждённые расходы</t>
  </si>
  <si>
    <t>Другие вопросы в области культуры и кинематографии</t>
  </si>
  <si>
    <t>Функционирование  высшего должностного лица субъекта Российской Федерации и муниципального образования</t>
  </si>
  <si>
    <t xml:space="preserve">Распределение бюджетных ассигнований по разделам и подразделам  </t>
  </si>
  <si>
    <t xml:space="preserve">классификации расходов бюджета города </t>
  </si>
  <si>
    <t>Дополнительное образование детей</t>
  </si>
  <si>
    <t xml:space="preserve">Молодежная политика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</si>
  <si>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</si>
  <si>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Спорт высших достижений</t>
  </si>
  <si>
    <t>Сельское хозяйство и рыболовство</t>
  </si>
  <si>
    <t>КУЛЬТУРА,  КИНЕМАТОГРАФИЯ</t>
  </si>
  <si>
    <t>Защита населения и территории от чрезвычайных ситуаций природного и техногенного характера, пожарная безопасность</t>
  </si>
  <si>
    <t>на плановый период 2023 и 2024 годов</t>
  </si>
  <si>
    <t>Приложение 8</t>
  </si>
  <si>
    <t>от  25.11.2021 № 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</si>
</sst>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indexed="8"/>
      <name val="Arial Cyr"/>
      <charset val="204"/>
    </font>
    <font>
      <sz val="11"/>
      <color indexed="8"/>
      <name val="Arial Cyr"/>
      <charset val="204"/>
    </font>
    <font>
      <sz val="12"/>
      <color indexed="8"/>
      <name val="Arial"/>
      <family val="2"/>
      <charset val="204"/>
    </font>
    <font>
      <b/>
      <sz val="12"/>
      <color indexed="8"/>
      <name val="Arial Cyr"/>
      <charset val="204"/>
    </font>
    <font>
      <sz val="12"/>
      <color indexed="8"/>
      <name val="Arial Cyr"/>
      <charset val="204"/>
    </font>
    <font>
      <sz val="12"/>
      <color indexed="8"/>
      <name val="Arial Cyr"/>
      <family val="2"/>
      <charset val="204"/>
    </font>
    <font>
      <sz val="13"/>
      <name val="Arial"/>
      <family val="2"/>
      <charset val="204"/>
    </font>
    <font>
      <sz val="12"/>
      <name val="Arial Cyr"/>
      <family val="2"/>
      <charset val="204"/>
    </font>
    <font>
      <sz val="12"/>
      <color rgb="FFC0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2" borderId="0" xfId="0" applyFont="1" applyFill="1"/>
    <xf numFmtId="0" fontId="8" fillId="2" borderId="0" xfId="0" applyFont="1" applyFill="1"/>
    <xf numFmtId="0" fontId="7" fillId="2" borderId="0" xfId="0" applyFont="1" applyFill="1" applyBorder="1" applyAlignment="1">
      <alignment horizontal="right"/>
    </xf>
    <xf numFmtId="0" fontId="5" fillId="2" borderId="0" xfId="0" applyFont="1" applyFill="1"/>
    <xf numFmtId="0" fontId="0" fillId="2" borderId="0" xfId="0" applyFill="1" applyBorder="1" applyAlignment="1">
      <alignment horizontal="right"/>
    </xf>
    <xf numFmtId="0" fontId="6" fillId="2" borderId="0" xfId="0" applyFont="1" applyFill="1" applyAlignment="1"/>
    <xf numFmtId="0" fontId="8" fillId="2" borderId="0" xfId="0" applyFont="1" applyFill="1" applyAlignment="1"/>
    <xf numFmtId="0" fontId="9" fillId="2" borderId="0" xfId="0" applyFont="1" applyFill="1" applyAlignment="1">
      <alignment horizontal="right"/>
    </xf>
    <xf numFmtId="0" fontId="13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top" wrapText="1"/>
    </xf>
    <xf numFmtId="49" fontId="3" fillId="2" borderId="2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vertical="top"/>
    </xf>
    <xf numFmtId="0" fontId="4" fillId="2" borderId="0" xfId="0" applyFont="1" applyFill="1" applyAlignment="1">
      <alignment vertical="top"/>
    </xf>
    <xf numFmtId="0" fontId="4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wrapText="1"/>
    </xf>
    <xf numFmtId="3" fontId="11" fillId="2" borderId="1" xfId="0" applyNumberFormat="1" applyFont="1" applyFill="1" applyBorder="1"/>
    <xf numFmtId="0" fontId="4" fillId="2" borderId="0" xfId="0" applyFont="1" applyFill="1"/>
    <xf numFmtId="3" fontId="4" fillId="2" borderId="1" xfId="0" applyNumberFormat="1" applyFont="1" applyFill="1" applyBorder="1"/>
    <xf numFmtId="0" fontId="15" fillId="2" borderId="0" xfId="0" applyFont="1" applyFill="1"/>
    <xf numFmtId="3" fontId="14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/>
    <xf numFmtId="3" fontId="12" fillId="2" borderId="1" xfId="0" applyNumberFormat="1" applyFont="1" applyFill="1" applyBorder="1"/>
    <xf numFmtId="3" fontId="3" fillId="2" borderId="1" xfId="0" applyNumberFormat="1" applyFont="1" applyFill="1" applyBorder="1"/>
    <xf numFmtId="0" fontId="7" fillId="2" borderId="1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49" fontId="3" fillId="2" borderId="3" xfId="0" applyNumberFormat="1" applyFont="1" applyFill="1" applyBorder="1" applyAlignment="1">
      <alignment horizontal="center" wrapText="1"/>
    </xf>
    <xf numFmtId="3" fontId="10" fillId="2" borderId="1" xfId="0" applyNumberFormat="1" applyFont="1" applyFill="1" applyBorder="1" applyAlignment="1">
      <alignment horizontal="right"/>
    </xf>
    <xf numFmtId="0" fontId="13" fillId="2" borderId="0" xfId="0" applyFont="1" applyFill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  <pageSetUpPr fitToPage="1"/>
  </sheetPr>
  <dimension ref="A1:E80"/>
  <sheetViews>
    <sheetView tabSelected="1" view="pageBreakPreview" zoomScaleNormal="100" zoomScaleSheetLayoutView="100" workbookViewId="0">
      <selection activeCell="A10" sqref="A10:E10"/>
    </sheetView>
  </sheetViews>
  <sheetFormatPr defaultColWidth="9.140625" defaultRowHeight="14.25" x14ac:dyDescent="0.2"/>
  <cols>
    <col min="1" max="1" width="54.5703125" style="1" customWidth="1"/>
    <col min="2" max="2" width="6.5703125" style="1" customWidth="1"/>
    <col min="3" max="3" width="5.85546875" style="1" customWidth="1"/>
    <col min="4" max="4" width="13.28515625" style="2" customWidth="1"/>
    <col min="5" max="5" width="11.28515625" style="4" customWidth="1"/>
    <col min="6" max="16384" width="9.140625" style="4"/>
  </cols>
  <sheetData>
    <row r="1" spans="1:5" ht="12.75" customHeight="1" x14ac:dyDescent="0.2">
      <c r="E1" s="3" t="s">
        <v>84</v>
      </c>
    </row>
    <row r="2" spans="1:5" ht="12.75" customHeight="1" x14ac:dyDescent="0.2">
      <c r="E2" s="3" t="s">
        <v>54</v>
      </c>
    </row>
    <row r="3" spans="1:5" ht="12.75" customHeight="1" x14ac:dyDescent="0.2">
      <c r="E3" s="3" t="s">
        <v>55</v>
      </c>
    </row>
    <row r="4" spans="1:5" ht="12.75" customHeight="1" x14ac:dyDescent="0.2">
      <c r="E4" s="5" t="s">
        <v>85</v>
      </c>
    </row>
    <row r="5" spans="1:5" x14ac:dyDescent="0.2">
      <c r="C5" s="6"/>
      <c r="D5" s="7"/>
    </row>
    <row r="6" spans="1:5" x14ac:dyDescent="0.2">
      <c r="C6" s="6"/>
      <c r="D6" s="7"/>
    </row>
    <row r="7" spans="1:5" ht="15" x14ac:dyDescent="0.2">
      <c r="D7" s="8"/>
    </row>
    <row r="8" spans="1:5" ht="16.5" x14ac:dyDescent="0.25">
      <c r="A8" s="39" t="s">
        <v>74</v>
      </c>
      <c r="B8" s="39"/>
      <c r="C8" s="39"/>
      <c r="D8" s="39"/>
      <c r="E8" s="39"/>
    </row>
    <row r="9" spans="1:5" ht="16.5" x14ac:dyDescent="0.25">
      <c r="A9" s="39" t="s">
        <v>75</v>
      </c>
      <c r="B9" s="39"/>
      <c r="C9" s="39"/>
      <c r="D9" s="39"/>
      <c r="E9" s="39"/>
    </row>
    <row r="10" spans="1:5" ht="16.5" x14ac:dyDescent="0.25">
      <c r="A10" s="39" t="s">
        <v>83</v>
      </c>
      <c r="B10" s="39"/>
      <c r="C10" s="39"/>
      <c r="D10" s="39"/>
      <c r="E10" s="39"/>
    </row>
    <row r="11" spans="1:5" ht="14.25" customHeight="1" x14ac:dyDescent="0.25">
      <c r="A11" s="9"/>
      <c r="B11" s="9"/>
      <c r="C11" s="9"/>
      <c r="D11" s="9"/>
    </row>
    <row r="12" spans="1:5" ht="15" x14ac:dyDescent="0.25">
      <c r="A12" s="10"/>
      <c r="B12" s="10"/>
      <c r="C12" s="10"/>
      <c r="E12" s="11" t="s">
        <v>0</v>
      </c>
    </row>
    <row r="13" spans="1:5" s="12" customFormat="1" x14ac:dyDescent="0.2">
      <c r="A13" s="42" t="s">
        <v>31</v>
      </c>
      <c r="B13" s="42" t="s">
        <v>32</v>
      </c>
      <c r="C13" s="42" t="s">
        <v>33</v>
      </c>
      <c r="D13" s="40" t="s">
        <v>68</v>
      </c>
      <c r="E13" s="41"/>
    </row>
    <row r="14" spans="1:5" s="12" customFormat="1" x14ac:dyDescent="0.2">
      <c r="A14" s="43"/>
      <c r="B14" s="43"/>
      <c r="C14" s="43"/>
      <c r="D14" s="13">
        <v>2023</v>
      </c>
      <c r="E14" s="14">
        <v>2024</v>
      </c>
    </row>
    <row r="15" spans="1:5" s="19" customFormat="1" ht="15" customHeight="1" x14ac:dyDescent="0.25">
      <c r="A15" s="15" t="s">
        <v>1</v>
      </c>
      <c r="B15" s="16" t="s">
        <v>45</v>
      </c>
      <c r="C15" s="17" t="s">
        <v>34</v>
      </c>
      <c r="D15" s="18">
        <f>D18+D19+D21+D22+D17+D20</f>
        <v>153291.1</v>
      </c>
      <c r="E15" s="18">
        <f>E18+E19+E21+E22+E17+E20</f>
        <v>148474.1</v>
      </c>
    </row>
    <row r="16" spans="1:5" s="24" customFormat="1" ht="45" hidden="1" x14ac:dyDescent="0.2">
      <c r="A16" s="20" t="s">
        <v>2</v>
      </c>
      <c r="B16" s="21" t="s">
        <v>45</v>
      </c>
      <c r="C16" s="22" t="s">
        <v>35</v>
      </c>
      <c r="D16" s="23"/>
      <c r="E16" s="23"/>
    </row>
    <row r="17" spans="1:5" s="24" customFormat="1" ht="45" x14ac:dyDescent="0.2">
      <c r="A17" s="20" t="s">
        <v>73</v>
      </c>
      <c r="B17" s="21" t="s">
        <v>45</v>
      </c>
      <c r="C17" s="22" t="s">
        <v>35</v>
      </c>
      <c r="D17" s="25">
        <f>2652+118</f>
        <v>2770</v>
      </c>
      <c r="E17" s="25">
        <f>2652+122</f>
        <v>2774</v>
      </c>
    </row>
    <row r="18" spans="1:5" s="24" customFormat="1" ht="60" x14ac:dyDescent="0.2">
      <c r="A18" s="20" t="s">
        <v>3</v>
      </c>
      <c r="B18" s="21" t="s">
        <v>45</v>
      </c>
      <c r="C18" s="22" t="s">
        <v>36</v>
      </c>
      <c r="D18" s="25">
        <f>5074+120+514</f>
        <v>5708</v>
      </c>
      <c r="E18" s="25">
        <f>5074+124+510</f>
        <v>5708</v>
      </c>
    </row>
    <row r="19" spans="1:5" s="26" customFormat="1" ht="60" x14ac:dyDescent="0.2">
      <c r="A19" s="20" t="s">
        <v>4</v>
      </c>
      <c r="B19" s="21" t="s">
        <v>45</v>
      </c>
      <c r="C19" s="22" t="s">
        <v>37</v>
      </c>
      <c r="D19" s="25">
        <f>63142+875+2+2210-514</f>
        <v>65715</v>
      </c>
      <c r="E19" s="24">
        <f>63271+876+2+2158-510</f>
        <v>65797</v>
      </c>
    </row>
    <row r="20" spans="1:5" s="26" customFormat="1" ht="45" x14ac:dyDescent="0.2">
      <c r="A20" s="20" t="s">
        <v>78</v>
      </c>
      <c r="B20" s="21" t="s">
        <v>45</v>
      </c>
      <c r="C20" s="22" t="s">
        <v>39</v>
      </c>
      <c r="D20" s="25">
        <f>21274+1931+671</f>
        <v>23876</v>
      </c>
      <c r="E20" s="25">
        <f>21274+1931+690</f>
        <v>23895</v>
      </c>
    </row>
    <row r="21" spans="1:5" s="24" customFormat="1" ht="15" x14ac:dyDescent="0.2">
      <c r="A21" s="20" t="s">
        <v>5</v>
      </c>
      <c r="B21" s="21" t="s">
        <v>45</v>
      </c>
      <c r="C21" s="22" t="s">
        <v>44</v>
      </c>
      <c r="D21" s="25">
        <v>3000</v>
      </c>
      <c r="E21" s="25">
        <v>3000</v>
      </c>
    </row>
    <row r="22" spans="1:5" s="24" customFormat="1" ht="15" x14ac:dyDescent="0.2">
      <c r="A22" s="20" t="s">
        <v>6</v>
      </c>
      <c r="B22" s="21" t="s">
        <v>45</v>
      </c>
      <c r="C22" s="22" t="s">
        <v>61</v>
      </c>
      <c r="D22" s="27">
        <f>6433+102+1513.1+320+10500+438+450+3218+219+23804+5000+225</f>
        <v>52222.1</v>
      </c>
      <c r="E22" s="27">
        <f>102+6433+320+1513.1+10512+438+450+3218+219+23863+232</f>
        <v>47300.1</v>
      </c>
    </row>
    <row r="23" spans="1:5" s="24" customFormat="1" ht="34.5" customHeight="1" x14ac:dyDescent="0.25">
      <c r="A23" s="28" t="s">
        <v>7</v>
      </c>
      <c r="B23" s="29" t="s">
        <v>36</v>
      </c>
      <c r="C23" s="30" t="s">
        <v>34</v>
      </c>
      <c r="D23" s="31">
        <f>D25+D24+D27+D26</f>
        <v>19820</v>
      </c>
      <c r="E23" s="31">
        <f>E25+E24+E27+E26</f>
        <v>19980.5</v>
      </c>
    </row>
    <row r="24" spans="1:5" s="24" customFormat="1" ht="43.9" customHeight="1" x14ac:dyDescent="0.2">
      <c r="A24" s="20" t="s">
        <v>82</v>
      </c>
      <c r="B24" s="21" t="s">
        <v>36</v>
      </c>
      <c r="C24" s="22" t="s">
        <v>43</v>
      </c>
      <c r="D24" s="32">
        <f>2880+4338+112+3481+5457+1830+45</f>
        <v>18143</v>
      </c>
      <c r="E24" s="32">
        <f>2880+4457+112+3481+5462.5+1866+45</f>
        <v>18303.5</v>
      </c>
    </row>
    <row r="25" spans="1:5" s="24" customFormat="1" ht="5.45" hidden="1" customHeight="1" x14ac:dyDescent="0.2">
      <c r="A25" s="20" t="s">
        <v>8</v>
      </c>
      <c r="B25" s="21" t="s">
        <v>36</v>
      </c>
      <c r="C25" s="22" t="s">
        <v>44</v>
      </c>
      <c r="D25" s="23"/>
      <c r="E25" s="23"/>
    </row>
    <row r="26" spans="1:5" s="24" customFormat="1" ht="29.45" customHeight="1" x14ac:dyDescent="0.2">
      <c r="A26" s="20" t="s">
        <v>8</v>
      </c>
      <c r="B26" s="21" t="s">
        <v>36</v>
      </c>
      <c r="C26" s="22" t="s">
        <v>44</v>
      </c>
      <c r="D26" s="23">
        <v>30</v>
      </c>
      <c r="E26" s="23">
        <v>30</v>
      </c>
    </row>
    <row r="27" spans="1:5" s="24" customFormat="1" ht="37.9" customHeight="1" x14ac:dyDescent="0.2">
      <c r="A27" s="20" t="s">
        <v>66</v>
      </c>
      <c r="B27" s="21" t="s">
        <v>36</v>
      </c>
      <c r="C27" s="22" t="s">
        <v>67</v>
      </c>
      <c r="D27" s="23">
        <v>1647</v>
      </c>
      <c r="E27" s="23">
        <v>1647</v>
      </c>
    </row>
    <row r="28" spans="1:5" s="24" customFormat="1" ht="23.45" customHeight="1" x14ac:dyDescent="0.25">
      <c r="A28" s="28" t="s">
        <v>9</v>
      </c>
      <c r="B28" s="29" t="s">
        <v>37</v>
      </c>
      <c r="C28" s="30" t="s">
        <v>34</v>
      </c>
      <c r="D28" s="31">
        <f>D36+D37+D38+D40+D35</f>
        <v>341607</v>
      </c>
      <c r="E28" s="31">
        <f>E36+E37+E38+E40+E35</f>
        <v>341614</v>
      </c>
    </row>
    <row r="29" spans="1:5" s="24" customFormat="1" ht="15" hidden="1" x14ac:dyDescent="0.2">
      <c r="A29" s="20" t="s">
        <v>58</v>
      </c>
      <c r="B29" s="21" t="s">
        <v>37</v>
      </c>
      <c r="C29" s="22" t="s">
        <v>45</v>
      </c>
      <c r="D29" s="32"/>
      <c r="E29" s="32"/>
    </row>
    <row r="30" spans="1:5" s="24" customFormat="1" ht="15" hidden="1" x14ac:dyDescent="0.2">
      <c r="A30" s="20" t="s">
        <v>47</v>
      </c>
      <c r="B30" s="21" t="s">
        <v>37</v>
      </c>
      <c r="C30" s="22" t="s">
        <v>35</v>
      </c>
      <c r="D30" s="25"/>
      <c r="E30" s="25"/>
    </row>
    <row r="31" spans="1:5" s="24" customFormat="1" ht="15" hidden="1" x14ac:dyDescent="0.2">
      <c r="A31" s="20" t="s">
        <v>53</v>
      </c>
      <c r="B31" s="21" t="s">
        <v>37</v>
      </c>
      <c r="C31" s="22" t="s">
        <v>39</v>
      </c>
      <c r="D31" s="25"/>
      <c r="E31" s="25"/>
    </row>
    <row r="32" spans="1:5" s="24" customFormat="1" ht="15" hidden="1" x14ac:dyDescent="0.2">
      <c r="A32" s="20" t="s">
        <v>57</v>
      </c>
      <c r="B32" s="21" t="s">
        <v>37</v>
      </c>
      <c r="C32" s="22" t="s">
        <v>39</v>
      </c>
      <c r="D32" s="25"/>
      <c r="E32" s="25"/>
    </row>
    <row r="33" spans="1:5" s="24" customFormat="1" ht="15" hidden="1" x14ac:dyDescent="0.2">
      <c r="A33" s="20" t="s">
        <v>10</v>
      </c>
      <c r="B33" s="21" t="s">
        <v>37</v>
      </c>
      <c r="C33" s="22" t="s">
        <v>46</v>
      </c>
      <c r="D33" s="25"/>
      <c r="E33" s="25"/>
    </row>
    <row r="34" spans="1:5" s="24" customFormat="1" ht="15" hidden="1" x14ac:dyDescent="0.2">
      <c r="A34" s="20"/>
      <c r="B34" s="21"/>
      <c r="C34" s="22"/>
      <c r="D34" s="25"/>
      <c r="E34" s="25"/>
    </row>
    <row r="35" spans="1:5" s="24" customFormat="1" ht="20.45" customHeight="1" x14ac:dyDescent="0.2">
      <c r="A35" s="20" t="s">
        <v>80</v>
      </c>
      <c r="B35" s="21" t="s">
        <v>37</v>
      </c>
      <c r="C35" s="22" t="s">
        <v>38</v>
      </c>
      <c r="D35" s="25">
        <v>7594</v>
      </c>
      <c r="E35" s="25">
        <v>7594</v>
      </c>
    </row>
    <row r="36" spans="1:5" s="24" customFormat="1" ht="15" hidden="1" x14ac:dyDescent="0.2">
      <c r="A36" s="20" t="s">
        <v>57</v>
      </c>
      <c r="B36" s="21" t="s">
        <v>37</v>
      </c>
      <c r="C36" s="22" t="s">
        <v>39</v>
      </c>
      <c r="D36" s="25"/>
      <c r="E36" s="25"/>
    </row>
    <row r="37" spans="1:5" s="24" customFormat="1" ht="24" customHeight="1" x14ac:dyDescent="0.2">
      <c r="A37" s="20" t="s">
        <v>11</v>
      </c>
      <c r="B37" s="21" t="s">
        <v>37</v>
      </c>
      <c r="C37" s="22" t="s">
        <v>41</v>
      </c>
      <c r="D37" s="25">
        <f>187664+875+438</f>
        <v>188977</v>
      </c>
      <c r="E37" s="25">
        <f>187664+876+438</f>
        <v>188978</v>
      </c>
    </row>
    <row r="38" spans="1:5" s="24" customFormat="1" ht="24" customHeight="1" x14ac:dyDescent="0.2">
      <c r="A38" s="20" t="s">
        <v>63</v>
      </c>
      <c r="B38" s="21" t="s">
        <v>37</v>
      </c>
      <c r="C38" s="22" t="s">
        <v>42</v>
      </c>
      <c r="D38" s="25">
        <f>80088+600+59098</f>
        <v>139786</v>
      </c>
      <c r="E38" s="25">
        <f>80088+600+59098</f>
        <v>139786</v>
      </c>
    </row>
    <row r="39" spans="1:5" s="24" customFormat="1" ht="15" hidden="1" x14ac:dyDescent="0.2">
      <c r="A39" s="20" t="s">
        <v>56</v>
      </c>
      <c r="B39" s="21" t="s">
        <v>37</v>
      </c>
      <c r="C39" s="22" t="s">
        <v>43</v>
      </c>
      <c r="D39" s="25"/>
      <c r="E39" s="25"/>
    </row>
    <row r="40" spans="1:5" s="24" customFormat="1" ht="30" x14ac:dyDescent="0.2">
      <c r="A40" s="20" t="s">
        <v>12</v>
      </c>
      <c r="B40" s="21" t="s">
        <v>37</v>
      </c>
      <c r="C40" s="22" t="s">
        <v>40</v>
      </c>
      <c r="D40" s="25">
        <v>5250</v>
      </c>
      <c r="E40" s="25">
        <v>5256</v>
      </c>
    </row>
    <row r="41" spans="1:5" s="24" customFormat="1" ht="17.25" customHeight="1" x14ac:dyDescent="0.25">
      <c r="A41" s="28" t="s">
        <v>13</v>
      </c>
      <c r="B41" s="29" t="s">
        <v>38</v>
      </c>
      <c r="C41" s="30" t="s">
        <v>34</v>
      </c>
      <c r="D41" s="33">
        <f>D42+D44+D43+D45+D46</f>
        <v>141816</v>
      </c>
      <c r="E41" s="33">
        <f>E42+E44+E43+E45+E46</f>
        <v>141829</v>
      </c>
    </row>
    <row r="42" spans="1:5" s="24" customFormat="1" ht="19.149999999999999" customHeight="1" x14ac:dyDescent="0.2">
      <c r="A42" s="20" t="s">
        <v>14</v>
      </c>
      <c r="B42" s="21" t="s">
        <v>38</v>
      </c>
      <c r="C42" s="22" t="s">
        <v>45</v>
      </c>
      <c r="D42" s="25">
        <f>4055+1757+5009</f>
        <v>10821</v>
      </c>
      <c r="E42" s="25">
        <f>4055+1757+5009</f>
        <v>10821</v>
      </c>
    </row>
    <row r="43" spans="1:5" s="24" customFormat="1" ht="21.6" customHeight="1" x14ac:dyDescent="0.2">
      <c r="A43" s="20" t="s">
        <v>15</v>
      </c>
      <c r="B43" s="21" t="s">
        <v>38</v>
      </c>
      <c r="C43" s="22" t="s">
        <v>35</v>
      </c>
      <c r="D43" s="25">
        <f>31580+192</f>
        <v>31772</v>
      </c>
      <c r="E43" s="25">
        <f>31580+192</f>
        <v>31772</v>
      </c>
    </row>
    <row r="44" spans="1:5" s="24" customFormat="1" ht="21" customHeight="1" x14ac:dyDescent="0.2">
      <c r="A44" s="20" t="s">
        <v>50</v>
      </c>
      <c r="B44" s="21" t="s">
        <v>38</v>
      </c>
      <c r="C44" s="22" t="s">
        <v>36</v>
      </c>
      <c r="D44" s="27">
        <f>58475+5939</f>
        <v>64414</v>
      </c>
      <c r="E44" s="27">
        <f>58475+5939</f>
        <v>64414</v>
      </c>
    </row>
    <row r="45" spans="1:5" s="24" customFormat="1" ht="30" hidden="1" x14ac:dyDescent="0.2">
      <c r="A45" s="20" t="s">
        <v>16</v>
      </c>
      <c r="B45" s="21" t="s">
        <v>38</v>
      </c>
      <c r="C45" s="22" t="s">
        <v>38</v>
      </c>
      <c r="D45" s="23"/>
      <c r="E45" s="23"/>
    </row>
    <row r="46" spans="1:5" s="24" customFormat="1" ht="30" x14ac:dyDescent="0.2">
      <c r="A46" s="20" t="s">
        <v>16</v>
      </c>
      <c r="B46" s="21" t="s">
        <v>38</v>
      </c>
      <c r="C46" s="22" t="s">
        <v>38</v>
      </c>
      <c r="D46" s="32">
        <f>7124+27380+305</f>
        <v>34809</v>
      </c>
      <c r="E46" s="32">
        <f>7124+27384+314</f>
        <v>34822</v>
      </c>
    </row>
    <row r="47" spans="1:5" s="24" customFormat="1" ht="15.75" hidden="1" x14ac:dyDescent="0.25">
      <c r="A47" s="28" t="s">
        <v>59</v>
      </c>
      <c r="B47" s="29" t="s">
        <v>39</v>
      </c>
      <c r="C47" s="30" t="s">
        <v>34</v>
      </c>
      <c r="D47" s="31">
        <f>D48</f>
        <v>0</v>
      </c>
      <c r="E47" s="31">
        <f>E48</f>
        <v>0</v>
      </c>
    </row>
    <row r="48" spans="1:5" s="24" customFormat="1" ht="30" hidden="1" x14ac:dyDescent="0.2">
      <c r="A48" s="20" t="s">
        <v>60</v>
      </c>
      <c r="B48" s="21" t="s">
        <v>39</v>
      </c>
      <c r="C48" s="22" t="s">
        <v>38</v>
      </c>
      <c r="D48" s="27">
        <f>122842-122842</f>
        <v>0</v>
      </c>
      <c r="E48" s="27">
        <v>0</v>
      </c>
    </row>
    <row r="49" spans="1:5" s="24" customFormat="1" ht="15.75" hidden="1" x14ac:dyDescent="0.25">
      <c r="A49" s="28" t="s">
        <v>59</v>
      </c>
      <c r="B49" s="21" t="s">
        <v>39</v>
      </c>
      <c r="C49" s="22" t="s">
        <v>38</v>
      </c>
      <c r="D49" s="31"/>
      <c r="E49" s="31"/>
    </row>
    <row r="50" spans="1:5" s="24" customFormat="1" ht="15" hidden="1" x14ac:dyDescent="0.2">
      <c r="A50" s="34" t="s">
        <v>60</v>
      </c>
      <c r="B50" s="21" t="s">
        <v>39</v>
      </c>
      <c r="C50" s="22" t="s">
        <v>38</v>
      </c>
      <c r="D50" s="32"/>
      <c r="E50" s="32"/>
    </row>
    <row r="51" spans="1:5" s="24" customFormat="1" ht="15.75" x14ac:dyDescent="0.25">
      <c r="A51" s="28" t="s">
        <v>17</v>
      </c>
      <c r="B51" s="29" t="s">
        <v>46</v>
      </c>
      <c r="C51" s="30" t="s">
        <v>34</v>
      </c>
      <c r="D51" s="31">
        <f>SUM(D52:D56)</f>
        <v>2011606</v>
      </c>
      <c r="E51" s="31">
        <f>SUM(E52:E56)</f>
        <v>1250468</v>
      </c>
    </row>
    <row r="52" spans="1:5" s="24" customFormat="1" ht="15" x14ac:dyDescent="0.2">
      <c r="A52" s="20" t="s">
        <v>51</v>
      </c>
      <c r="B52" s="21" t="s">
        <v>46</v>
      </c>
      <c r="C52" s="22" t="s">
        <v>45</v>
      </c>
      <c r="D52" s="25">
        <f>154427+163700+7456+7505+35360+21462-1000+1088</f>
        <v>389998</v>
      </c>
      <c r="E52" s="25">
        <f>155317+168218+7456+7505+36770+21462-1000+1088</f>
        <v>396816</v>
      </c>
    </row>
    <row r="53" spans="1:5" s="24" customFormat="1" ht="15" x14ac:dyDescent="0.2">
      <c r="A53" s="20" t="s">
        <v>18</v>
      </c>
      <c r="B53" s="21" t="s">
        <v>46</v>
      </c>
      <c r="C53" s="22" t="s">
        <v>35</v>
      </c>
      <c r="D53" s="25">
        <f>459666+7056+782+39798+13345+7928+1152+483+39167+58383+21518+300+1000+1446+418917+48517+42+35+354432</f>
        <v>1473967</v>
      </c>
      <c r="E53" s="25">
        <f>462180+7083+782+39798+13609+7928+1152+483+40330+60695+21518+300+1000+1446+48781</f>
        <v>707085</v>
      </c>
    </row>
    <row r="54" spans="1:5" s="24" customFormat="1" ht="15" x14ac:dyDescent="0.2">
      <c r="A54" s="20" t="s">
        <v>76</v>
      </c>
      <c r="B54" s="21" t="s">
        <v>46</v>
      </c>
      <c r="C54" s="22" t="s">
        <v>36</v>
      </c>
      <c r="D54" s="25">
        <f>104257+153+2518+1</f>
        <v>106929</v>
      </c>
      <c r="E54" s="25">
        <f>105066+153</f>
        <v>105219</v>
      </c>
    </row>
    <row r="55" spans="1:5" s="24" customFormat="1" ht="15" x14ac:dyDescent="0.2">
      <c r="A55" s="20" t="s">
        <v>77</v>
      </c>
      <c r="B55" s="21" t="s">
        <v>46</v>
      </c>
      <c r="C55" s="22" t="s">
        <v>46</v>
      </c>
      <c r="D55" s="25">
        <f>9992+10423+400</f>
        <v>20815</v>
      </c>
      <c r="E55" s="25">
        <f>9669+10423+400+587</f>
        <v>21079</v>
      </c>
    </row>
    <row r="56" spans="1:5" s="24" customFormat="1" ht="15" x14ac:dyDescent="0.2">
      <c r="A56" s="20" t="s">
        <v>19</v>
      </c>
      <c r="B56" s="21" t="s">
        <v>46</v>
      </c>
      <c r="C56" s="22" t="s">
        <v>42</v>
      </c>
      <c r="D56" s="25">
        <f>2450+17447</f>
        <v>19897</v>
      </c>
      <c r="E56" s="25">
        <f>2514+17755</f>
        <v>20269</v>
      </c>
    </row>
    <row r="57" spans="1:5" s="24" customFormat="1" ht="15.75" x14ac:dyDescent="0.25">
      <c r="A57" s="28" t="s">
        <v>81</v>
      </c>
      <c r="B57" s="29" t="s">
        <v>41</v>
      </c>
      <c r="C57" s="30" t="s">
        <v>34</v>
      </c>
      <c r="D57" s="31">
        <f>D58+D67</f>
        <v>170982</v>
      </c>
      <c r="E57" s="31">
        <f>E58+E67</f>
        <v>128097</v>
      </c>
    </row>
    <row r="58" spans="1:5" s="24" customFormat="1" ht="15" x14ac:dyDescent="0.2">
      <c r="A58" s="20" t="s">
        <v>20</v>
      </c>
      <c r="B58" s="21" t="s">
        <v>41</v>
      </c>
      <c r="C58" s="22" t="s">
        <v>45</v>
      </c>
      <c r="D58" s="25">
        <f>126961+324+43437</f>
        <v>170722</v>
      </c>
      <c r="E58" s="25">
        <f>127513+324</f>
        <v>127837</v>
      </c>
    </row>
    <row r="59" spans="1:5" s="24" customFormat="1" ht="15" hidden="1" x14ac:dyDescent="0.2">
      <c r="A59" s="20" t="s">
        <v>21</v>
      </c>
      <c r="B59" s="21" t="s">
        <v>41</v>
      </c>
      <c r="C59" s="22" t="s">
        <v>36</v>
      </c>
      <c r="D59" s="23"/>
      <c r="E59" s="23"/>
    </row>
    <row r="60" spans="1:5" s="24" customFormat="1" ht="15" hidden="1" x14ac:dyDescent="0.2">
      <c r="A60" s="20" t="s">
        <v>22</v>
      </c>
      <c r="B60" s="21" t="s">
        <v>41</v>
      </c>
      <c r="C60" s="22" t="s">
        <v>37</v>
      </c>
      <c r="D60" s="23"/>
      <c r="E60" s="23"/>
    </row>
    <row r="61" spans="1:5" s="24" customFormat="1" ht="30" hidden="1" x14ac:dyDescent="0.2">
      <c r="A61" s="20" t="s">
        <v>49</v>
      </c>
      <c r="B61" s="21" t="s">
        <v>41</v>
      </c>
      <c r="C61" s="22" t="s">
        <v>39</v>
      </c>
      <c r="D61" s="23"/>
      <c r="E61" s="23"/>
    </row>
    <row r="62" spans="1:5" s="24" customFormat="1" ht="15.75" hidden="1" x14ac:dyDescent="0.25">
      <c r="A62" s="28" t="s">
        <v>64</v>
      </c>
      <c r="B62" s="29" t="s">
        <v>42</v>
      </c>
      <c r="C62" s="30" t="s">
        <v>34</v>
      </c>
      <c r="D62" s="31"/>
      <c r="E62" s="31"/>
    </row>
    <row r="63" spans="1:5" s="24" customFormat="1" ht="15" hidden="1" x14ac:dyDescent="0.2">
      <c r="A63" s="20" t="s">
        <v>23</v>
      </c>
      <c r="B63" s="21" t="s">
        <v>42</v>
      </c>
      <c r="C63" s="22" t="s">
        <v>45</v>
      </c>
      <c r="D63" s="23"/>
      <c r="E63" s="23"/>
    </row>
    <row r="64" spans="1:5" s="24" customFormat="1" ht="15" hidden="1" x14ac:dyDescent="0.2">
      <c r="A64" s="20" t="s">
        <v>24</v>
      </c>
      <c r="B64" s="21" t="s">
        <v>42</v>
      </c>
      <c r="C64" s="22" t="s">
        <v>35</v>
      </c>
      <c r="D64" s="23"/>
      <c r="E64" s="23"/>
    </row>
    <row r="65" spans="1:5" s="24" customFormat="1" ht="15" hidden="1" x14ac:dyDescent="0.2">
      <c r="A65" s="20">
        <v>1368</v>
      </c>
      <c r="B65" s="21"/>
      <c r="C65" s="22"/>
      <c r="D65" s="32"/>
      <c r="E65" s="32"/>
    </row>
    <row r="66" spans="1:5" s="24" customFormat="1" ht="30" hidden="1" x14ac:dyDescent="0.2">
      <c r="A66" s="20" t="s">
        <v>25</v>
      </c>
      <c r="B66" s="21" t="s">
        <v>42</v>
      </c>
      <c r="C66" s="22" t="s">
        <v>43</v>
      </c>
      <c r="D66" s="23"/>
      <c r="E66" s="23"/>
    </row>
    <row r="67" spans="1:5" s="24" customFormat="1" ht="30" x14ac:dyDescent="0.2">
      <c r="A67" s="20" t="s">
        <v>72</v>
      </c>
      <c r="B67" s="21" t="s">
        <v>41</v>
      </c>
      <c r="C67" s="22" t="s">
        <v>37</v>
      </c>
      <c r="D67" s="23">
        <v>260</v>
      </c>
      <c r="E67" s="23">
        <v>260</v>
      </c>
    </row>
    <row r="68" spans="1:5" s="24" customFormat="1" ht="15.75" x14ac:dyDescent="0.25">
      <c r="A68" s="28" t="s">
        <v>26</v>
      </c>
      <c r="B68" s="29" t="s">
        <v>43</v>
      </c>
      <c r="C68" s="30" t="s">
        <v>34</v>
      </c>
      <c r="D68" s="31">
        <f>SUM(D69:D74)</f>
        <v>333757</v>
      </c>
      <c r="E68" s="31">
        <f>SUM(E69:E74)</f>
        <v>341677</v>
      </c>
    </row>
    <row r="69" spans="1:5" s="24" customFormat="1" ht="15" x14ac:dyDescent="0.2">
      <c r="A69" s="20" t="s">
        <v>27</v>
      </c>
      <c r="B69" s="21" t="s">
        <v>43</v>
      </c>
      <c r="C69" s="22" t="s">
        <v>45</v>
      </c>
      <c r="D69" s="23">
        <v>2508</v>
      </c>
      <c r="E69" s="23">
        <v>2508</v>
      </c>
    </row>
    <row r="70" spans="1:5" s="24" customFormat="1" ht="15" hidden="1" x14ac:dyDescent="0.2">
      <c r="A70" s="20" t="s">
        <v>28</v>
      </c>
      <c r="B70" s="21" t="s">
        <v>43</v>
      </c>
      <c r="C70" s="22" t="s">
        <v>35</v>
      </c>
      <c r="D70" s="23"/>
      <c r="E70" s="23"/>
    </row>
    <row r="71" spans="1:5" s="24" customFormat="1" ht="15" x14ac:dyDescent="0.2">
      <c r="A71" s="20" t="s">
        <v>28</v>
      </c>
      <c r="B71" s="21" t="s">
        <v>43</v>
      </c>
      <c r="C71" s="22" t="s">
        <v>35</v>
      </c>
      <c r="D71" s="23">
        <v>48397</v>
      </c>
      <c r="E71" s="23">
        <v>49385</v>
      </c>
    </row>
    <row r="72" spans="1:5" s="24" customFormat="1" ht="15" x14ac:dyDescent="0.2">
      <c r="A72" s="20" t="s">
        <v>29</v>
      </c>
      <c r="B72" s="21" t="s">
        <v>43</v>
      </c>
      <c r="C72" s="22" t="s">
        <v>36</v>
      </c>
      <c r="D72" s="25">
        <f>51917+2166+64091+840+34637</f>
        <v>153651</v>
      </c>
      <c r="E72" s="25">
        <f>53994+2166+66847+1380+36126</f>
        <v>160513</v>
      </c>
    </row>
    <row r="73" spans="1:5" s="24" customFormat="1" ht="15" x14ac:dyDescent="0.2">
      <c r="A73" s="20" t="s">
        <v>52</v>
      </c>
      <c r="B73" s="21" t="s">
        <v>43</v>
      </c>
      <c r="C73" s="22" t="s">
        <v>37</v>
      </c>
      <c r="D73" s="23">
        <f>34030+83820+9</f>
        <v>117859</v>
      </c>
      <c r="E73" s="23">
        <f>34113+83795+9</f>
        <v>117917</v>
      </c>
    </row>
    <row r="74" spans="1:5" s="24" customFormat="1" ht="15" x14ac:dyDescent="0.2">
      <c r="A74" s="20" t="s">
        <v>30</v>
      </c>
      <c r="B74" s="21" t="s">
        <v>43</v>
      </c>
      <c r="C74" s="22" t="s">
        <v>39</v>
      </c>
      <c r="D74" s="25">
        <f>2625+8405+312</f>
        <v>11342</v>
      </c>
      <c r="E74" s="25">
        <f>2628+8405+321</f>
        <v>11354</v>
      </c>
    </row>
    <row r="75" spans="1:5" s="24" customFormat="1" ht="15.75" x14ac:dyDescent="0.25">
      <c r="A75" s="35" t="s">
        <v>65</v>
      </c>
      <c r="B75" s="29" t="s">
        <v>44</v>
      </c>
      <c r="C75" s="30" t="s">
        <v>34</v>
      </c>
      <c r="D75" s="31">
        <f>D76+D77</f>
        <v>131608</v>
      </c>
      <c r="E75" s="31">
        <f>E76+E77</f>
        <v>135585</v>
      </c>
    </row>
    <row r="76" spans="1:5" s="24" customFormat="1" ht="15" x14ac:dyDescent="0.2">
      <c r="A76" s="36" t="s">
        <v>62</v>
      </c>
      <c r="B76" s="21" t="s">
        <v>44</v>
      </c>
      <c r="C76" s="22" t="s">
        <v>35</v>
      </c>
      <c r="D76" s="25">
        <f>86844+400+119</f>
        <v>87363</v>
      </c>
      <c r="E76" s="25">
        <f>90759+400+119</f>
        <v>91278</v>
      </c>
    </row>
    <row r="77" spans="1:5" s="24" customFormat="1" ht="15" x14ac:dyDescent="0.2">
      <c r="A77" s="36" t="s">
        <v>79</v>
      </c>
      <c r="B77" s="21" t="s">
        <v>44</v>
      </c>
      <c r="C77" s="22" t="s">
        <v>36</v>
      </c>
      <c r="D77" s="23">
        <f>33968+10277</f>
        <v>44245</v>
      </c>
      <c r="E77" s="25">
        <f>34030+10277</f>
        <v>44307</v>
      </c>
    </row>
    <row r="78" spans="1:5" s="24" customFormat="1" ht="15.75" x14ac:dyDescent="0.25">
      <c r="A78" s="35" t="s">
        <v>69</v>
      </c>
      <c r="B78" s="29" t="s">
        <v>70</v>
      </c>
      <c r="C78" s="37" t="s">
        <v>70</v>
      </c>
      <c r="D78" s="31">
        <f>D79</f>
        <v>39636</v>
      </c>
      <c r="E78" s="31">
        <f>E79</f>
        <v>79895</v>
      </c>
    </row>
    <row r="79" spans="1:5" s="24" customFormat="1" ht="15" x14ac:dyDescent="0.2">
      <c r="A79" s="36" t="s">
        <v>71</v>
      </c>
      <c r="B79" s="21" t="s">
        <v>70</v>
      </c>
      <c r="C79" s="22" t="s">
        <v>70</v>
      </c>
      <c r="D79" s="23">
        <f>39723-52-35</f>
        <v>39636</v>
      </c>
      <c r="E79" s="23">
        <f>79904-9</f>
        <v>79895</v>
      </c>
    </row>
    <row r="80" spans="1:5" s="24" customFormat="1" ht="15.75" x14ac:dyDescent="0.25">
      <c r="A80" s="35" t="s">
        <v>48</v>
      </c>
      <c r="B80" s="28"/>
      <c r="C80" s="28"/>
      <c r="D80" s="38">
        <f>D15+D23+D28+D41+D51+D57+D62+D68+D75+D49+D47+D78+1</f>
        <v>3344124.1</v>
      </c>
      <c r="E80" s="38">
        <f>E15+E23+E28+E41+E51+E57+E62+E68+E75+E49+E47+E78</f>
        <v>2587619.6</v>
      </c>
    </row>
  </sheetData>
  <mergeCells count="7">
    <mergeCell ref="A8:E8"/>
    <mergeCell ref="A9:E9"/>
    <mergeCell ref="D13:E13"/>
    <mergeCell ref="A13:A14"/>
    <mergeCell ref="B13:B14"/>
    <mergeCell ref="C13:C14"/>
    <mergeCell ref="A10:E10"/>
  </mergeCells>
  <phoneticPr fontId="0" type="noConversion"/>
  <pageMargins left="1.1811023622047245" right="0.39370078740157483" top="0.78740157480314965" bottom="0.39370078740157483" header="0.31496062992125984" footer="0"/>
  <pageSetup paperSize="9" scale="9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2022-2023</vt:lpstr>
      <vt:lpstr>'2022-2023'!Заголовки_для_печати</vt:lpstr>
    </vt:vector>
  </TitlesOfParts>
  <Company>ДФ Тюменской области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Ермакова М.Г.</dc:creator>
  <cp:lastModifiedBy>Ферапонтова Светлана Викторовна</cp:lastModifiedBy>
  <cp:lastPrinted>2020-11-03T13:13:57Z</cp:lastPrinted>
  <dcterms:created xsi:type="dcterms:W3CDTF">2007-09-29T08:45:14Z</dcterms:created>
  <dcterms:modified xsi:type="dcterms:W3CDTF">2021-11-25T05:57:26Z</dcterms:modified>
</cp:coreProperties>
</file>