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80" windowWidth="20700" windowHeight="10980"/>
  </bookViews>
  <sheets>
    <sheet name="Лист1" sheetId="1" r:id="rId1"/>
  </sheets>
  <definedNames>
    <definedName name="Z_1470B851_49C4_48DC_837D_91169A954105_.wvu.PrintTitles" localSheetId="0" hidden="1">Лист1!$16:$16</definedName>
    <definedName name="Z_1470B851_49C4_48DC_837D_91169A954105_.wvu.Rows" localSheetId="0" hidden="1">Лист1!#REF!,Лист1!#REF!,Лист1!#REF!,Лист1!#REF!</definedName>
    <definedName name="Z_1F8BD84D_201B_48B3_BE3F_9071B5E98944_.wvu.PrintTitles" localSheetId="0" hidden="1">Лист1!$16:$16</definedName>
    <definedName name="Z_1F8BD84D_201B_48B3_BE3F_9071B5E98944_.wvu.Rows" localSheetId="0" hidden="1">Лист1!#REF!,Лист1!#REF!,Лист1!#REF!,Лист1!#REF!,Лист1!#REF!,Лист1!#REF!,Лист1!#REF!,Лист1!#REF!</definedName>
    <definedName name="Z_5248A424_6107_4750_B73B_A989347632CF_.wvu.Rows" localSheetId="0" hidden="1">Лист1!#REF!,Лист1!#REF!</definedName>
    <definedName name="_xlnm.Print_Titles" localSheetId="0">Лист1!$16:$16</definedName>
    <definedName name="_xlnm.Print_Area" localSheetId="0">Лист1!$A$1:$G$1457</definedName>
  </definedNames>
  <calcPr calcId="145621"/>
  <customWorkbookViews>
    <customWorkbookView name="Denis - Личное представление" guid="{1470B851-49C4-48DC-837D-91169A954105}" autoUpdate="1" mergeInterval="5" personalView="1" maximized="1" xWindow="1" yWindow="1" windowWidth="1360" windowHeight="547" activeSheetId="1"/>
    <customWorkbookView name="Elenay - Личное представление" guid="{953860EF-9086-4978-9B71-D648DB252A06}" mergeInterval="0" personalView="1" maximized="1" windowWidth="1020" windowHeight="592" activeSheetId="1"/>
    <customWorkbookView name="Faina - Личное представление" guid="{6A6976AF-F477-4BD9-B239-81E8F039F51D}" mergeInterval="0" personalView="1" maximized="1" windowWidth="1020" windowHeight="596" activeSheetId="1"/>
    <customWorkbookView name="ku - Личное представление" guid="{1F8BD84D-201B-48B3-BE3F-9071B5E98944}" mergeInterval="0" personalView="1" maximized="1" windowWidth="1020" windowHeight="596" activeSheetId="1"/>
    <customWorkbookView name="Pahtusova - Личное представление" guid="{7E434260-87AA-42F5-B6DB-3E7EC7B18360}" mergeInterval="0" personalView="1" maximized="1" windowWidth="1020" windowHeight="592" activeSheetId="1"/>
    <customWorkbookView name="OlgaM - Личное представление" guid="{5248A424-6107-4750-B73B-A989347632CF}" mergeInterval="0" personalView="1" maximized="1" windowWidth="1020" windowHeight="606" activeSheetId="1"/>
  </customWorkbookViews>
</workbook>
</file>

<file path=xl/calcChain.xml><?xml version="1.0" encoding="utf-8"?>
<calcChain xmlns="http://schemas.openxmlformats.org/spreadsheetml/2006/main">
  <c r="G1439" i="1" l="1"/>
  <c r="G1337" i="1"/>
  <c r="G814" i="1"/>
  <c r="G614" i="1"/>
  <c r="G23" i="1"/>
  <c r="G41" i="1"/>
  <c r="G1311" i="1" l="1"/>
  <c r="G1307" i="1"/>
  <c r="G1303" i="1"/>
  <c r="G196" i="1"/>
  <c r="G195" i="1" s="1"/>
  <c r="G194" i="1" s="1"/>
  <c r="G197" i="1"/>
  <c r="G1333" i="1"/>
  <c r="G1332" i="1"/>
  <c r="G201" i="1" l="1"/>
  <c r="G202" i="1"/>
  <c r="G545" i="1" l="1"/>
  <c r="G512" i="1"/>
  <c r="G1289" i="1" l="1"/>
  <c r="G1244" i="1"/>
  <c r="G1260" i="1"/>
  <c r="G1261" i="1"/>
  <c r="G1262" i="1"/>
  <c r="G1247" i="1"/>
  <c r="G1237" i="1"/>
  <c r="G1238" i="1"/>
  <c r="G1239" i="1"/>
  <c r="G1173" i="1" l="1"/>
  <c r="G1044" i="1"/>
  <c r="G1028" i="1"/>
  <c r="G916" i="1"/>
  <c r="G915" i="1" s="1"/>
  <c r="G911" i="1"/>
  <c r="G905" i="1"/>
  <c r="G1126" i="1"/>
  <c r="G1127" i="1"/>
  <c r="G1113" i="1"/>
  <c r="G1100" i="1"/>
  <c r="G1073" i="1"/>
  <c r="G670" i="1"/>
  <c r="G669" i="1" s="1"/>
  <c r="G668" i="1" s="1"/>
  <c r="G991" i="1"/>
  <c r="G1421" i="1"/>
  <c r="G1420" i="1" s="1"/>
  <c r="G1419" i="1" s="1"/>
  <c r="G1398" i="1"/>
  <c r="G1397" i="1" s="1"/>
  <c r="G1117" i="1"/>
  <c r="G1116" i="1" s="1"/>
  <c r="G1115" i="1" s="1"/>
  <c r="G1107" i="1"/>
  <c r="G1106" i="1" s="1"/>
  <c r="G1067" i="1"/>
  <c r="G1066" i="1" s="1"/>
  <c r="G1096" i="1"/>
  <c r="G1095" i="1" s="1"/>
  <c r="G1024" i="1"/>
  <c r="G1023" i="1" s="1"/>
  <c r="G1017" i="1"/>
  <c r="G1016" i="1" s="1"/>
  <c r="G979" i="1"/>
  <c r="G946" i="1"/>
  <c r="G945" i="1" s="1"/>
  <c r="G935" i="1"/>
  <c r="G934" i="1" s="1"/>
  <c r="G924" i="1"/>
  <c r="G1347" i="1" l="1"/>
  <c r="G1346" i="1" s="1"/>
  <c r="G1351" i="1"/>
  <c r="G1366" i="1"/>
  <c r="G1376" i="1"/>
  <c r="G1236" i="1"/>
  <c r="G1214" i="1"/>
  <c r="G1210" i="1"/>
  <c r="G1209" i="1" s="1"/>
  <c r="G1207" i="1"/>
  <c r="G1203" i="1"/>
  <c r="G1202" i="1" s="1"/>
  <c r="G1200" i="1"/>
  <c r="G1189" i="1"/>
  <c r="G1188" i="1" s="1"/>
  <c r="G1139" i="1"/>
  <c r="G1135" i="1"/>
  <c r="G1131" i="1"/>
  <c r="G1130" i="1" s="1"/>
  <c r="G886" i="1" l="1"/>
  <c r="G885" i="1" s="1"/>
  <c r="G879" i="1"/>
  <c r="G864" i="1"/>
  <c r="G863" i="1" s="1"/>
  <c r="G862" i="1" s="1"/>
  <c r="G810" i="1" l="1"/>
  <c r="G809" i="1" s="1"/>
  <c r="G789" i="1"/>
  <c r="G763" i="1"/>
  <c r="G757" i="1"/>
  <c r="G610" i="1" l="1"/>
  <c r="G609" i="1" s="1"/>
  <c r="G565" i="1"/>
  <c r="G532" i="1"/>
  <c r="G534" i="1"/>
  <c r="G508" i="1"/>
  <c r="G504" i="1"/>
  <c r="G500" i="1"/>
  <c r="G37" i="1" l="1"/>
  <c r="G36" i="1" s="1"/>
  <c r="G192" i="1"/>
  <c r="G191" i="1" s="1"/>
  <c r="G190" i="1"/>
  <c r="G188" i="1"/>
  <c r="G150" i="1"/>
  <c r="G149" i="1" s="1"/>
  <c r="G147" i="1"/>
  <c r="G146" i="1" s="1"/>
  <c r="G129" i="1"/>
  <c r="G128" i="1" s="1"/>
  <c r="G135" i="1"/>
  <c r="G133" i="1"/>
  <c r="G120" i="1"/>
  <c r="G117" i="1"/>
  <c r="G118" i="1"/>
  <c r="G115" i="1"/>
  <c r="G113" i="1"/>
  <c r="G104" i="1"/>
  <c r="G103" i="1" s="1"/>
  <c r="G99" i="1"/>
  <c r="G97" i="1"/>
  <c r="G93" i="1"/>
  <c r="G92" i="1" s="1"/>
  <c r="G91" i="1" s="1"/>
  <c r="G50" i="1"/>
  <c r="G48" i="1"/>
  <c r="G43" i="1"/>
  <c r="G490" i="1" l="1"/>
  <c r="G475" i="1"/>
  <c r="G453" i="1"/>
  <c r="G413" i="1" l="1"/>
  <c r="G407" i="1"/>
  <c r="G406" i="1"/>
  <c r="G378" i="1"/>
  <c r="G339" i="1"/>
  <c r="G329" i="1"/>
  <c r="G807" i="1" l="1"/>
  <c r="G806" i="1" s="1"/>
  <c r="G606" i="1" l="1"/>
  <c r="G605" i="1" s="1"/>
  <c r="G1330" i="1" l="1"/>
  <c r="G1329" i="1" s="1"/>
  <c r="G34" i="1" l="1"/>
  <c r="G33" i="1" s="1"/>
  <c r="G1428" i="1"/>
  <c r="G1427" i="1" s="1"/>
  <c r="G199" i="1"/>
  <c r="G198" i="1" s="1"/>
  <c r="G515" i="1" l="1"/>
  <c r="G528" i="1"/>
  <c r="G71" i="1" l="1"/>
  <c r="G70" i="1" s="1"/>
  <c r="G69" i="1" s="1"/>
  <c r="G1174" i="1" l="1"/>
  <c r="G1155" i="1"/>
  <c r="G967" i="1" l="1"/>
  <c r="G966" i="1" s="1"/>
  <c r="G965" i="1" s="1"/>
  <c r="G1315" i="1"/>
  <c r="G872" i="1"/>
  <c r="G165" i="1" l="1"/>
  <c r="G164" i="1" s="1"/>
  <c r="G163" i="1" s="1"/>
  <c r="G116" i="1" l="1"/>
  <c r="G84" i="1"/>
  <c r="G386" i="1" l="1"/>
  <c r="G283" i="1" l="1"/>
  <c r="G282" i="1" s="1"/>
  <c r="G281" i="1" s="1"/>
  <c r="G280" i="1" s="1"/>
  <c r="G279" i="1" s="1"/>
  <c r="G278" i="1" s="1"/>
  <c r="G245" i="1"/>
  <c r="G592" i="1"/>
  <c r="G667" i="1"/>
  <c r="G659" i="1"/>
  <c r="G658" i="1" s="1"/>
  <c r="G1375" i="1" l="1"/>
  <c r="G1374" i="1" s="1"/>
  <c r="G1057" i="1"/>
  <c r="G964" i="1"/>
  <c r="G1413" i="1"/>
  <c r="G1412" i="1" s="1"/>
  <c r="G1411" i="1" s="1"/>
  <c r="G1378" i="1"/>
  <c r="G1377" i="1" s="1"/>
  <c r="G1268" i="1"/>
  <c r="G122" i="1" l="1"/>
  <c r="G119" i="1" s="1"/>
  <c r="G561" i="1" l="1"/>
  <c r="G794" i="1" l="1"/>
  <c r="G793" i="1" s="1"/>
  <c r="G792" i="1" s="1"/>
  <c r="G1365" i="1" l="1"/>
  <c r="G1364" i="1" s="1"/>
  <c r="G1368" i="1"/>
  <c r="G1367" i="1" s="1"/>
  <c r="G1363" i="1" l="1"/>
  <c r="G1258" i="1"/>
  <c r="G1257" i="1" s="1"/>
  <c r="G1256" i="1" s="1"/>
  <c r="G1243" i="1"/>
  <c r="G1242" i="1" s="1"/>
  <c r="G1246" i="1"/>
  <c r="G1245" i="1" s="1"/>
  <c r="G1250" i="1"/>
  <c r="G588" i="1" l="1"/>
  <c r="G586" i="1"/>
  <c r="G570" i="1"/>
  <c r="G560" i="1"/>
  <c r="G559" i="1" s="1"/>
  <c r="G558" i="1" s="1"/>
  <c r="G546" i="1"/>
  <c r="G483" i="1"/>
  <c r="G482" i="1" s="1"/>
  <c r="G663" i="1" l="1"/>
  <c r="G418" i="1" l="1"/>
  <c r="G417" i="1" s="1"/>
  <c r="G416" i="1" s="1"/>
  <c r="G415" i="1" s="1"/>
  <c r="G335" i="1"/>
  <c r="G334" i="1" s="1"/>
  <c r="G331" i="1"/>
  <c r="G330" i="1" s="1"/>
  <c r="G325" i="1"/>
  <c r="G324" i="1" s="1"/>
  <c r="G264" i="1"/>
  <c r="G263" i="1" s="1"/>
  <c r="G870" i="1" l="1"/>
  <c r="G823" i="1"/>
  <c r="G1099" i="1" l="1"/>
  <c r="G1098" i="1" s="1"/>
  <c r="G1102" i="1"/>
  <c r="G1101" i="1" s="1"/>
  <c r="G1040" i="1"/>
  <c r="G1039" i="1" s="1"/>
  <c r="G904" i="1"/>
  <c r="G903" i="1" s="1"/>
  <c r="G902" i="1" s="1"/>
  <c r="G901" i="1" s="1"/>
  <c r="G900" i="1" s="1"/>
  <c r="G1094" i="1" l="1"/>
  <c r="G83" i="1"/>
  <c r="G82" i="1" s="1"/>
  <c r="G81" i="1" s="1"/>
  <c r="G80" i="1" s="1"/>
  <c r="G1382" i="1" l="1"/>
  <c r="G871" i="1" l="1"/>
  <c r="G741" i="1" l="1"/>
  <c r="G740" i="1" s="1"/>
  <c r="G739" i="1" s="1"/>
  <c r="G738" i="1" s="1"/>
  <c r="G737" i="1" s="1"/>
  <c r="G412" i="1" l="1"/>
  <c r="G411" i="1" s="1"/>
  <c r="G410" i="1" s="1"/>
  <c r="G1051" i="1" l="1"/>
  <c r="G1050" i="1" s="1"/>
  <c r="G1049" i="1" s="1"/>
  <c r="G1409" i="1"/>
  <c r="G1408" i="1" s="1"/>
  <c r="G1407" i="1" s="1"/>
  <c r="G1119" i="1"/>
  <c r="G1118" i="1" s="1"/>
  <c r="G1114" i="1" s="1"/>
  <c r="G1047" i="1"/>
  <c r="G1046" i="1" s="1"/>
  <c r="G1045" i="1" s="1"/>
  <c r="G834" i="1" l="1"/>
  <c r="G890" i="1"/>
  <c r="G57" i="1" l="1"/>
  <c r="G56" i="1" s="1"/>
  <c r="G55" i="1" s="1"/>
  <c r="G54" i="1" s="1"/>
  <c r="G382" i="1" l="1"/>
  <c r="G248" i="1"/>
  <c r="G247" i="1" s="1"/>
  <c r="G246" i="1" s="1"/>
  <c r="G687" i="1" l="1"/>
  <c r="G594" i="1" l="1"/>
  <c r="G486" i="1"/>
  <c r="G531" i="1"/>
  <c r="G328" i="1" l="1"/>
  <c r="G327" i="1" s="1"/>
  <c r="G323" i="1" s="1"/>
  <c r="G910" i="1" l="1"/>
  <c r="G909" i="1" s="1"/>
  <c r="G908" i="1" l="1"/>
  <c r="G907" i="1" s="1"/>
  <c r="G906" i="1" s="1"/>
  <c r="G597" i="1"/>
  <c r="G587" i="1"/>
  <c r="G489" i="1"/>
  <c r="G485" i="1"/>
  <c r="G360" i="1"/>
  <c r="G244" i="1"/>
  <c r="G243" i="1" s="1"/>
  <c r="G242" i="1" s="1"/>
  <c r="G230" i="1" s="1"/>
  <c r="G481" i="1" l="1"/>
  <c r="G480" i="1" s="1"/>
  <c r="G67" i="1"/>
  <c r="G66" i="1" s="1"/>
  <c r="G64" i="1"/>
  <c r="G62" i="1"/>
  <c r="G61" i="1" l="1"/>
  <c r="G60" i="1" s="1"/>
  <c r="G59" i="1" s="1"/>
  <c r="G1450" i="1" l="1"/>
  <c r="G1432" i="1" l="1"/>
  <c r="G229" i="1" l="1"/>
  <c r="G228" i="1" s="1"/>
  <c r="G675" i="1" l="1"/>
  <c r="G679" i="1"/>
  <c r="G678" i="1" s="1"/>
  <c r="G662" i="1"/>
  <c r="G661" i="1" s="1"/>
  <c r="G657" i="1" s="1"/>
  <c r="G674" i="1" l="1"/>
  <c r="G673" i="1" s="1"/>
  <c r="G672" i="1" s="1"/>
  <c r="G653" i="1"/>
  <c r="G652" i="1" s="1"/>
  <c r="G651" i="1" s="1"/>
  <c r="G650" i="1" s="1"/>
  <c r="G649" i="1" s="1"/>
  <c r="G822" i="1" l="1"/>
  <c r="G821" i="1" s="1"/>
  <c r="G820" i="1" s="1"/>
  <c r="G819" i="1" s="1"/>
  <c r="G818" i="1" s="1"/>
  <c r="G1452" i="1" l="1"/>
  <c r="G1449" i="1" s="1"/>
  <c r="G1455" i="1"/>
  <c r="G1454" i="1" s="1"/>
  <c r="G1448" i="1" l="1"/>
  <c r="G1447" i="1" s="1"/>
  <c r="G1446" i="1" s="1"/>
  <c r="G1445" i="1" s="1"/>
  <c r="G686" i="1"/>
  <c r="G685" i="1" s="1"/>
  <c r="G684" i="1" s="1"/>
  <c r="G683" i="1" s="1"/>
  <c r="G682" i="1" s="1"/>
  <c r="G681" i="1" s="1"/>
  <c r="G869" i="1"/>
  <c r="G868" i="1" l="1"/>
  <c r="G867" i="1" s="1"/>
  <c r="G866" i="1" s="1"/>
  <c r="G206" i="1"/>
  <c r="G182" i="1"/>
  <c r="G114" i="1"/>
  <c r="G1036" i="1" l="1"/>
  <c r="G1035" i="1" s="1"/>
  <c r="G1034" i="1" s="1"/>
  <c r="G1089" i="1"/>
  <c r="G1088" i="1" s="1"/>
  <c r="G1092" i="1"/>
  <c r="G1091" i="1" s="1"/>
  <c r="G1087" i="1" l="1"/>
  <c r="G1002" i="1"/>
  <c r="G952" i="1"/>
  <c r="G585" i="1" l="1"/>
  <c r="G583" i="1" s="1"/>
  <c r="G584" i="1" l="1"/>
  <c r="G269" i="1"/>
  <c r="G313" i="1" l="1"/>
  <c r="G568" i="1" l="1"/>
  <c r="G567" i="1" s="1"/>
  <c r="G564" i="1"/>
  <c r="G563" i="1" s="1"/>
  <c r="G562" i="1" s="1"/>
  <c r="G566" i="1" l="1"/>
  <c r="G474" i="1"/>
  <c r="G473" i="1" s="1"/>
  <c r="G472" i="1" s="1"/>
  <c r="G338" i="1"/>
  <c r="G337" i="1" s="1"/>
  <c r="G344" i="1"/>
  <c r="G343" i="1" s="1"/>
  <c r="G544" i="1" l="1"/>
  <c r="G543" i="1" s="1"/>
  <c r="G542" i="1" s="1"/>
  <c r="G268" i="1" l="1"/>
  <c r="G267" i="1" s="1"/>
  <c r="G262" i="1" l="1"/>
  <c r="G261" i="1" s="1"/>
  <c r="G260" i="1" s="1"/>
  <c r="G259" i="1" s="1"/>
  <c r="G434" i="1"/>
  <c r="G426" i="1"/>
  <c r="G1172" i="1" l="1"/>
  <c r="G1171" i="1" l="1"/>
  <c r="G1170" i="1" s="1"/>
  <c r="G593" i="1"/>
  <c r="G385" i="1" l="1"/>
  <c r="G384" i="1" s="1"/>
  <c r="G383" i="1" s="1"/>
  <c r="G666" i="1"/>
  <c r="G665" i="1" s="1"/>
  <c r="G664" i="1" s="1"/>
  <c r="G656" i="1" s="1"/>
  <c r="G1026" i="1"/>
  <c r="G1022" i="1" s="1"/>
  <c r="G959" i="1"/>
  <c r="G958" i="1" s="1"/>
  <c r="G957" i="1" s="1"/>
  <c r="G951" i="1"/>
  <c r="G42" i="1"/>
  <c r="G40" i="1"/>
  <c r="G1434" i="1"/>
  <c r="G1433" i="1" s="1"/>
  <c r="G112" i="1"/>
  <c r="G208" i="1"/>
  <c r="G207" i="1" s="1"/>
  <c r="G756" i="1"/>
  <c r="G755" i="1"/>
  <c r="G754" i="1" s="1"/>
  <c r="G1219" i="1"/>
  <c r="G377" i="1"/>
  <c r="G376" i="1" s="1"/>
  <c r="G375" i="1" s="1"/>
  <c r="G511" i="1"/>
  <c r="G510" i="1" s="1"/>
  <c r="G353" i="1"/>
  <c r="G352" i="1" s="1"/>
  <c r="G351" i="1" s="1"/>
  <c r="G154" i="1"/>
  <c r="G153" i="1" s="1"/>
  <c r="G152" i="1" s="1"/>
  <c r="G1405" i="1"/>
  <c r="G1404" i="1" s="1"/>
  <c r="G1403" i="1" s="1"/>
  <c r="G1401" i="1"/>
  <c r="G1400" i="1" s="1"/>
  <c r="G1396" i="1" s="1"/>
  <c r="G1349" i="1"/>
  <c r="G1345" i="1" s="1"/>
  <c r="G1001" i="1"/>
  <c r="G1000" i="1" s="1"/>
  <c r="G1043" i="1"/>
  <c r="G1042" i="1" s="1"/>
  <c r="G1038" i="1" s="1"/>
  <c r="G1027" i="1"/>
  <c r="G972" i="1"/>
  <c r="G971" i="1" s="1"/>
  <c r="G970" i="1" s="1"/>
  <c r="G969" i="1" s="1"/>
  <c r="G963" i="1"/>
  <c r="G962" i="1" s="1"/>
  <c r="G961" i="1" s="1"/>
  <c r="G1296" i="1"/>
  <c r="G1295" i="1" s="1"/>
  <c r="G1294" i="1" s="1"/>
  <c r="G1288" i="1"/>
  <c r="G1287" i="1" s="1"/>
  <c r="G786" i="1"/>
  <c r="G613" i="1"/>
  <c r="G1431" i="1"/>
  <c r="G1336" i="1"/>
  <c r="G813" i="1"/>
  <c r="G321" i="1"/>
  <c r="G320" i="1" s="1"/>
  <c r="G319" i="1" s="1"/>
  <c r="G889" i="1"/>
  <c r="G888" i="1" s="1"/>
  <c r="G446" i="1"/>
  <c r="G445" i="1" s="1"/>
  <c r="G444" i="1" s="1"/>
  <c r="G539" i="1"/>
  <c r="G538" i="1"/>
  <c r="G537" i="1" s="1"/>
  <c r="G1213" i="1"/>
  <c r="G1212" i="1" s="1"/>
  <c r="G1208" i="1" s="1"/>
  <c r="G1255" i="1"/>
  <c r="G1254" i="1" s="1"/>
  <c r="G1253" i="1" s="1"/>
  <c r="G1306" i="1"/>
  <c r="G1305" i="1" s="1"/>
  <c r="G1304" i="1" s="1"/>
  <c r="G1206" i="1"/>
  <c r="G1205" i="1" s="1"/>
  <c r="G1201" i="1" s="1"/>
  <c r="G1134" i="1"/>
  <c r="G1133" i="1" s="1"/>
  <c r="G1129" i="1" s="1"/>
  <c r="G433" i="1"/>
  <c r="G432" i="1" s="1"/>
  <c r="G431" i="1" s="1"/>
  <c r="G340" i="1"/>
  <c r="G333" i="1" s="1"/>
  <c r="G452" i="1"/>
  <c r="G451" i="1" s="1"/>
  <c r="G450" i="1" s="1"/>
  <c r="G878" i="1"/>
  <c r="G877" i="1" s="1"/>
  <c r="G876" i="1" s="1"/>
  <c r="G875" i="1" s="1"/>
  <c r="G874" i="1" s="1"/>
  <c r="G205" i="1"/>
  <c r="G942" i="1"/>
  <c r="G941" i="1" s="1"/>
  <c r="G1338" i="1"/>
  <c r="G1192" i="1"/>
  <c r="G1438" i="1"/>
  <c r="G1437" i="1" s="1"/>
  <c r="G96" i="1"/>
  <c r="G107" i="1"/>
  <c r="G897" i="1"/>
  <c r="G896" i="1" s="1"/>
  <c r="G895" i="1" s="1"/>
  <c r="G1061" i="1"/>
  <c r="G1060" i="1" s="1"/>
  <c r="G1059" i="1" s="1"/>
  <c r="G1058" i="1" s="1"/>
  <c r="G804" i="1"/>
  <c r="G803" i="1" s="1"/>
  <c r="G134" i="1"/>
  <c r="G1381" i="1"/>
  <c r="G1380" i="1" s="1"/>
  <c r="G1160" i="1"/>
  <c r="G1159" i="1" s="1"/>
  <c r="G1158" i="1" s="1"/>
  <c r="G1157" i="1" s="1"/>
  <c r="G625" i="1"/>
  <c r="G624" i="1" s="1"/>
  <c r="G623" i="1" s="1"/>
  <c r="G622" i="1" s="1"/>
  <c r="G621" i="1" s="1"/>
  <c r="G620" i="1" s="1"/>
  <c r="G533" i="1"/>
  <c r="G530" i="1" s="1"/>
  <c r="G529" i="1" s="1"/>
  <c r="G782" i="1"/>
  <c r="G781" i="1" s="1"/>
  <c r="G780" i="1" s="1"/>
  <c r="G1225" i="1"/>
  <c r="G1224" i="1" s="1"/>
  <c r="G1223" i="1" s="1"/>
  <c r="G315" i="1"/>
  <c r="G312" i="1" s="1"/>
  <c r="G311" i="1" s="1"/>
  <c r="G309" i="1" s="1"/>
  <c r="G1392" i="1"/>
  <c r="G1391" i="1" s="1"/>
  <c r="G1390" i="1" s="1"/>
  <c r="G1389" i="1" s="1"/>
  <c r="G1267" i="1"/>
  <c r="G1266" i="1" s="1"/>
  <c r="G1265" i="1" s="1"/>
  <c r="G1264" i="1" s="1"/>
  <c r="G1154" i="1"/>
  <c r="G1153" i="1" s="1"/>
  <c r="G1152" i="1" s="1"/>
  <c r="G1085" i="1"/>
  <c r="G1084" i="1" s="1"/>
  <c r="G1083" i="1" s="1"/>
  <c r="G1081" i="1"/>
  <c r="G1080" i="1" s="1"/>
  <c r="G1079" i="1" s="1"/>
  <c r="G1056" i="1"/>
  <c r="G1055" i="1" s="1"/>
  <c r="G1054" i="1" s="1"/>
  <c r="G1053" i="1" s="1"/>
  <c r="G1031" i="1"/>
  <c r="G1030" i="1" s="1"/>
  <c r="G1029" i="1" s="1"/>
  <c r="G555" i="1"/>
  <c r="G554" i="1" s="1"/>
  <c r="G553" i="1" s="1"/>
  <c r="G548" i="1" s="1"/>
  <c r="G1372" i="1"/>
  <c r="G1371" i="1" s="1"/>
  <c r="G860" i="1"/>
  <c r="G859" i="1" s="1"/>
  <c r="G858" i="1" s="1"/>
  <c r="G1249" i="1"/>
  <c r="G1248" i="1" s="1"/>
  <c r="G1241" i="1" s="1"/>
  <c r="G1186" i="1" s="1"/>
  <c r="G1235" i="1"/>
  <c r="G1234" i="1" s="1"/>
  <c r="G1233" i="1" s="1"/>
  <c r="G235" i="1"/>
  <c r="G234" i="1" s="1"/>
  <c r="G233" i="1" s="1"/>
  <c r="G514" i="1"/>
  <c r="G513" i="1" s="1"/>
  <c r="G1292" i="1"/>
  <c r="G1291" i="1" s="1"/>
  <c r="G1290" i="1" s="1"/>
  <c r="G828" i="1"/>
  <c r="G827" i="1" s="1"/>
  <c r="G826" i="1" s="1"/>
  <c r="G825" i="1" s="1"/>
  <c r="G495" i="1"/>
  <c r="G494" i="1" s="1"/>
  <c r="G493" i="1" s="1"/>
  <c r="G1302" i="1"/>
  <c r="G1301" i="1" s="1"/>
  <c r="G1300" i="1" s="1"/>
  <c r="G1318" i="1"/>
  <c r="G1317" i="1" s="1"/>
  <c r="G1316" i="1" s="1"/>
  <c r="G1417" i="1"/>
  <c r="G1416" i="1" s="1"/>
  <c r="G1415" i="1" s="1"/>
  <c r="G1125" i="1"/>
  <c r="G1124" i="1" s="1"/>
  <c r="G1123" i="1" s="1"/>
  <c r="G1122" i="1" s="1"/>
  <c r="G1077" i="1"/>
  <c r="G1076" i="1" s="1"/>
  <c r="G1075" i="1" s="1"/>
  <c r="G1074" i="1" s="1"/>
  <c r="G634" i="1"/>
  <c r="G633" i="1" s="1"/>
  <c r="G632" i="1" s="1"/>
  <c r="G631" i="1" s="1"/>
  <c r="G28" i="1"/>
  <c r="G645" i="1"/>
  <c r="G644" i="1" s="1"/>
  <c r="G643" i="1" s="1"/>
  <c r="G642" i="1" s="1"/>
  <c r="G641" i="1" s="1"/>
  <c r="G527" i="1"/>
  <c r="G526" i="1" s="1"/>
  <c r="G525" i="1" s="1"/>
  <c r="G766" i="1"/>
  <c r="G765" i="1" s="1"/>
  <c r="G764" i="1" s="1"/>
  <c r="G591" i="1"/>
  <c r="G798" i="1"/>
  <c r="G797" i="1" s="1"/>
  <c r="G710" i="1"/>
  <c r="G403" i="1"/>
  <c r="G173" i="1"/>
  <c r="G172" i="1" s="1"/>
  <c r="G171" i="1" s="1"/>
  <c r="G170" i="1" s="1"/>
  <c r="G169" i="1" s="1"/>
  <c r="G168" i="1" s="1"/>
  <c r="G363" i="1"/>
  <c r="G362" i="1" s="1"/>
  <c r="G361" i="1" s="1"/>
  <c r="G437" i="1"/>
  <c r="G436" i="1" s="1"/>
  <c r="G435" i="1" s="1"/>
  <c r="G397" i="1"/>
  <c r="G396" i="1" s="1"/>
  <c r="G395" i="1" s="1"/>
  <c r="G1356" i="1"/>
  <c r="G1355" i="1" s="1"/>
  <c r="G1354" i="1" s="1"/>
  <c r="G1324" i="1"/>
  <c r="G1323" i="1" s="1"/>
  <c r="G1110" i="1"/>
  <c r="G1070" i="1"/>
  <c r="G1217" i="1"/>
  <c r="G1222" i="1"/>
  <c r="G1221" i="1" s="1"/>
  <c r="G1199" i="1"/>
  <c r="G1198" i="1" s="1"/>
  <c r="G1197" i="1" s="1"/>
  <c r="G1194" i="1"/>
  <c r="G109" i="1"/>
  <c r="G701" i="1"/>
  <c r="G138" i="1"/>
  <c r="G136" i="1" s="1"/>
  <c r="G639" i="1"/>
  <c r="G638" i="1" s="1"/>
  <c r="G637" i="1" s="1"/>
  <c r="G636" i="1" s="1"/>
  <c r="G950" i="1"/>
  <c r="G948" i="1" s="1"/>
  <c r="G944" i="1" s="1"/>
  <c r="G1150" i="1"/>
  <c r="G1149" i="1" s="1"/>
  <c r="G1148" i="1" s="1"/>
  <c r="G1314" i="1"/>
  <c r="G1313" i="1" s="1"/>
  <c r="G1312" i="1" s="1"/>
  <c r="G615" i="1"/>
  <c r="G815" i="1"/>
  <c r="G189" i="1"/>
  <c r="G187" i="1"/>
  <c r="G294" i="1"/>
  <c r="G293" i="1" s="1"/>
  <c r="G292" i="1" s="1"/>
  <c r="G291" i="1" s="1"/>
  <c r="G290" i="1" s="1"/>
  <c r="G1310" i="1"/>
  <c r="G1309" i="1" s="1"/>
  <c r="G1308" i="1" s="1"/>
  <c r="G842" i="1"/>
  <c r="G841" i="1" s="1"/>
  <c r="G840" i="1" s="1"/>
  <c r="G931" i="1"/>
  <c r="G930" i="1" s="1"/>
  <c r="G929" i="1" s="1"/>
  <c r="G955" i="1"/>
  <c r="G954" i="1" s="1"/>
  <c r="G953" i="1" s="1"/>
  <c r="G393" i="1"/>
  <c r="G389" i="1" s="1"/>
  <c r="G381" i="1"/>
  <c r="G380" i="1" s="1"/>
  <c r="G379" i="1" s="1"/>
  <c r="G98" i="1"/>
  <c r="G1361" i="1"/>
  <c r="G1359" i="1" s="1"/>
  <c r="G1358" i="1" s="1"/>
  <c r="G998" i="1"/>
  <c r="G997" i="1" s="1"/>
  <c r="G44" i="1"/>
  <c r="G788" i="1"/>
  <c r="G161" i="1"/>
  <c r="G160" i="1" s="1"/>
  <c r="G158" i="1" s="1"/>
  <c r="G730" i="1"/>
  <c r="G729" i="1" s="1"/>
  <c r="G728" i="1" s="1"/>
  <c r="G726" i="1"/>
  <c r="G725" i="1" s="1"/>
  <c r="G722" i="1"/>
  <c r="G721" i="1" s="1"/>
  <c r="G720" i="1" s="1"/>
  <c r="G718" i="1"/>
  <c r="G716" i="1"/>
  <c r="G712" i="1"/>
  <c r="G697" i="1"/>
  <c r="G696" i="1" s="1"/>
  <c r="G695" i="1" s="1"/>
  <c r="G693" i="1"/>
  <c r="G692" i="1" s="1"/>
  <c r="G691" i="1" s="1"/>
  <c r="G595" i="1"/>
  <c r="G507" i="1"/>
  <c r="G506" i="1" s="1"/>
  <c r="G505" i="1" s="1"/>
  <c r="G503" i="1"/>
  <c r="G502" i="1" s="1"/>
  <c r="G501" i="1" s="1"/>
  <c r="G499" i="1"/>
  <c r="G498" i="1" s="1"/>
  <c r="G497" i="1" s="1"/>
  <c r="G460" i="1"/>
  <c r="G459" i="1"/>
  <c r="G458" i="1" s="1"/>
  <c r="G429" i="1"/>
  <c r="G428" i="1" s="1"/>
  <c r="G427" i="1" s="1"/>
  <c r="G425" i="1"/>
  <c r="G424" i="1" s="1"/>
  <c r="G423" i="1" s="1"/>
  <c r="G405" i="1"/>
  <c r="G371" i="1"/>
  <c r="G370" i="1" s="1"/>
  <c r="G369" i="1" s="1"/>
  <c r="G359" i="1"/>
  <c r="G358" i="1" s="1"/>
  <c r="G357" i="1" s="1"/>
  <c r="G307" i="1"/>
  <c r="G303" i="1" s="1"/>
  <c r="G300" i="1"/>
  <c r="G299" i="1" s="1"/>
  <c r="G298" i="1"/>
  <c r="G132" i="1"/>
  <c r="G1168" i="1"/>
  <c r="G1166" i="1"/>
  <c r="G1360" i="1"/>
  <c r="G774" i="1"/>
  <c r="G773" i="1" s="1"/>
  <c r="G772" i="1" s="1"/>
  <c r="G770" i="1"/>
  <c r="G769" i="1" s="1"/>
  <c r="G768" i="1" s="1"/>
  <c r="G762" i="1"/>
  <c r="G761" i="1" s="1"/>
  <c r="G760" i="1" s="1"/>
  <c r="G88" i="1"/>
  <c r="G87" i="1" s="1"/>
  <c r="G86" i="1" s="1"/>
  <c r="G85" i="1" s="1"/>
  <c r="G52" i="1"/>
  <c r="G51" i="1" s="1"/>
  <c r="G49" i="1"/>
  <c r="G47" i="1"/>
  <c r="G77" i="1"/>
  <c r="G76" i="1" s="1"/>
  <c r="G75" i="1" s="1"/>
  <c r="G74" i="1" s="1"/>
  <c r="G22" i="1"/>
  <c r="G21" i="1" s="1"/>
  <c r="G20" i="1" s="1"/>
  <c r="G19" i="1" s="1"/>
  <c r="G30" i="1"/>
  <c r="G1443" i="1"/>
  <c r="G1442" i="1" s="1"/>
  <c r="G1441" i="1" s="1"/>
  <c r="G1440" i="1" s="1"/>
  <c r="G1435" i="1"/>
  <c r="G1138" i="1"/>
  <c r="G1137" i="1" s="1"/>
  <c r="G1136" i="1" s="1"/>
  <c r="G1182" i="1"/>
  <c r="G1180" i="1"/>
  <c r="G1178" i="1"/>
  <c r="G1142" i="1"/>
  <c r="G1141" i="1" s="1"/>
  <c r="G1140" i="1" s="1"/>
  <c r="G1072" i="1"/>
  <c r="G1069" i="1" s="1"/>
  <c r="G1065" i="1" s="1"/>
  <c r="G1112" i="1"/>
  <c r="G1020" i="1"/>
  <c r="G1019" i="1" s="1"/>
  <c r="G1015" i="1" s="1"/>
  <c r="G1013" i="1"/>
  <c r="G1012" i="1" s="1"/>
  <c r="G1011" i="1" s="1"/>
  <c r="G994" i="1"/>
  <c r="G993" i="1" s="1"/>
  <c r="G992" i="1" s="1"/>
  <c r="G990" i="1"/>
  <c r="G989" i="1" s="1"/>
  <c r="G988" i="1" s="1"/>
  <c r="G1005" i="1"/>
  <c r="G1004" i="1" s="1"/>
  <c r="G1003" i="1" s="1"/>
  <c r="G982" i="1"/>
  <c r="G981" i="1" s="1"/>
  <c r="G980" i="1" s="1"/>
  <c r="G978" i="1"/>
  <c r="G977" i="1" s="1"/>
  <c r="G976" i="1" s="1"/>
  <c r="G1273" i="1"/>
  <c r="G1272" i="1" s="1"/>
  <c r="G1271" i="1" s="1"/>
  <c r="G1277" i="1"/>
  <c r="G1276" i="1" s="1"/>
  <c r="G1275" i="1" s="1"/>
  <c r="G1281" i="1"/>
  <c r="G1280" i="1" s="1"/>
  <c r="G1279" i="1" s="1"/>
  <c r="G938" i="1"/>
  <c r="G937" i="1" s="1"/>
  <c r="G986" i="1"/>
  <c r="G985" i="1" s="1"/>
  <c r="G984" i="1" s="1"/>
  <c r="G923" i="1"/>
  <c r="G922" i="1" s="1"/>
  <c r="G921" i="1" s="1"/>
  <c r="G833" i="1"/>
  <c r="G832" i="1" s="1"/>
  <c r="G831" i="1" s="1"/>
  <c r="G837" i="1"/>
  <c r="G836" i="1" s="1"/>
  <c r="G835" i="1" s="1"/>
  <c r="G778" i="1"/>
  <c r="G777" i="1" s="1"/>
  <c r="G776" i="1" s="1"/>
  <c r="G144" i="1"/>
  <c r="G143" i="1" s="1"/>
  <c r="G181" i="1"/>
  <c r="G180" i="1" s="1"/>
  <c r="G179" i="1" s="1"/>
  <c r="G178" i="1" s="1"/>
  <c r="G1147" i="1"/>
  <c r="G1146" i="1" s="1"/>
  <c r="G297" i="1"/>
  <c r="G387" i="1"/>
  <c r="G1144" i="1"/>
  <c r="G1353" i="1"/>
  <c r="G1164" i="1"/>
  <c r="G1350" i="1"/>
  <c r="G1395" i="1" l="1"/>
  <c r="G1394" i="1" s="1"/>
  <c r="G933" i="1"/>
  <c r="G857" i="1"/>
  <c r="G856" i="1" s="1"/>
  <c r="G855" i="1" s="1"/>
  <c r="G883" i="1"/>
  <c r="G882" i="1" s="1"/>
  <c r="G881" i="1" s="1"/>
  <c r="G873" i="1" s="1"/>
  <c r="G157" i="1"/>
  <c r="G156" i="1" s="1"/>
  <c r="G142" i="1"/>
  <c r="G141" i="1" s="1"/>
  <c r="G140" i="1" s="1"/>
  <c r="G1370" i="1"/>
  <c r="G612" i="1"/>
  <c r="G604" i="1" s="1"/>
  <c r="G449" i="1"/>
  <c r="G448" i="1" s="1"/>
  <c r="G318" i="1"/>
  <c r="G317" i="1" s="1"/>
  <c r="G1430" i="1"/>
  <c r="G95" i="1"/>
  <c r="G1109" i="1"/>
  <c r="G1216" i="1"/>
  <c r="G1215" i="1" s="1"/>
  <c r="G655" i="1"/>
  <c r="G648" i="1" s="1"/>
  <c r="G111" i="1"/>
  <c r="G46" i="1"/>
  <c r="G785" i="1"/>
  <c r="G784" i="1" s="1"/>
  <c r="G39" i="1"/>
  <c r="G1299" i="1"/>
  <c r="G1298" i="1" s="1"/>
  <c r="G1128" i="1"/>
  <c r="G1121" i="1" s="1"/>
  <c r="G306" i="1"/>
  <c r="G305" i="1" s="1"/>
  <c r="G304" i="1" s="1"/>
  <c r="G1177" i="1"/>
  <c r="G1176" i="1" s="1"/>
  <c r="G1163" i="1" s="1"/>
  <c r="G1162" i="1" s="1"/>
  <c r="G392" i="1"/>
  <c r="G391" i="1" s="1"/>
  <c r="G390" i="1" s="1"/>
  <c r="G137" i="1"/>
  <c r="G724" i="1"/>
  <c r="G204" i="1"/>
  <c r="G753" i="1"/>
  <c r="G752" i="1" s="1"/>
  <c r="G996" i="1"/>
  <c r="G709" i="1"/>
  <c r="G708" i="1" s="1"/>
  <c r="G186" i="1"/>
  <c r="G185" i="1" s="1"/>
  <c r="G131" i="1"/>
  <c r="G812" i="1"/>
  <c r="G796" i="1" s="1"/>
  <c r="G949" i="1"/>
  <c r="G1335" i="1"/>
  <c r="G1328" i="1" s="1"/>
  <c r="G356" i="1"/>
  <c r="G355" i="1" s="1"/>
  <c r="G422" i="1"/>
  <c r="G421" i="1" s="1"/>
  <c r="G1191" i="1"/>
  <c r="G1187" i="1" s="1"/>
  <c r="G402" i="1"/>
  <c r="G401" i="1" s="1"/>
  <c r="G699" i="1"/>
  <c r="G690" i="1" s="1"/>
  <c r="G700" i="1"/>
  <c r="G1322" i="1"/>
  <c r="G1321" i="1" s="1"/>
  <c r="G1320" i="1"/>
  <c r="G715" i="1"/>
  <c r="G714" i="1" s="1"/>
  <c r="G590" i="1"/>
  <c r="G589" i="1" s="1"/>
  <c r="G509" i="1"/>
  <c r="G492" i="1" s="1"/>
  <c r="G491" i="1" s="1"/>
  <c r="G1341" i="1"/>
  <c r="G1340" i="1" s="1"/>
  <c r="G1344" i="1"/>
  <c r="G1270" i="1"/>
  <c r="G1269" i="1" s="1"/>
  <c r="G1286" i="1"/>
  <c r="G1285" i="1" s="1"/>
  <c r="G1284" i="1" s="1"/>
  <c r="G830" i="1"/>
  <c r="G824" i="1" s="1"/>
  <c r="G817" i="1" s="1"/>
  <c r="G893" i="1"/>
  <c r="G892" i="1" s="1"/>
  <c r="G894" i="1"/>
  <c r="G27" i="1"/>
  <c r="G26" i="1" s="1"/>
  <c r="G25" i="1" s="1"/>
  <c r="G630" i="1"/>
  <c r="G106" i="1"/>
  <c r="G374" i="1"/>
  <c r="G373" i="1" s="1"/>
  <c r="G1105" i="1" l="1"/>
  <c r="G1104" i="1" s="1"/>
  <c r="G79" i="1"/>
  <c r="G32" i="1"/>
  <c r="G24" i="1" s="1"/>
  <c r="G18" i="1" s="1"/>
  <c r="G1343" i="1"/>
  <c r="G1342" i="1" s="1"/>
  <c r="G1185" i="1"/>
  <c r="G1184" i="1" s="1"/>
  <c r="G127" i="1"/>
  <c r="G126" i="1" s="1"/>
  <c r="G125" i="1" s="1"/>
  <c r="G124" i="1" s="1"/>
  <c r="G1426" i="1"/>
  <c r="G1425" i="1" s="1"/>
  <c r="G1424" i="1" s="1"/>
  <c r="G1423" i="1" s="1"/>
  <c r="G1327" i="1"/>
  <c r="G1283" i="1" s="1"/>
  <c r="G184" i="1"/>
  <c r="G183" i="1" s="1"/>
  <c r="G177" i="1" s="1"/>
  <c r="G920" i="1"/>
  <c r="G919" i="1" s="1"/>
  <c r="G751" i="1"/>
  <c r="G745" i="1" s="1"/>
  <c r="G744" i="1" s="1"/>
  <c r="G743" i="1" s="1"/>
  <c r="G1064" i="1"/>
  <c r="G400" i="1"/>
  <c r="G975" i="1"/>
  <c r="G974" i="1" s="1"/>
  <c r="G703" i="1"/>
  <c r="G689" i="1" s="1"/>
  <c r="G688" i="1" s="1"/>
  <c r="G582" i="1"/>
  <c r="G572" i="1" s="1"/>
  <c r="G420" i="1" s="1"/>
  <c r="G1063" i="1" l="1"/>
  <c r="G399" i="1"/>
  <c r="G289" i="1" s="1"/>
  <c r="G211" i="1" s="1"/>
  <c r="G918" i="1"/>
  <c r="G891" i="1" s="1"/>
  <c r="G17" i="1"/>
  <c r="G1457" i="1" l="1"/>
</calcChain>
</file>

<file path=xl/sharedStrings.xml><?xml version="1.0" encoding="utf-8"?>
<sst xmlns="http://schemas.openxmlformats.org/spreadsheetml/2006/main" count="6229" uniqueCount="881">
  <si>
    <t>01</t>
  </si>
  <si>
    <t>Функционирование  Правительства Российской Федерации, высших исполнительных органов государственной  власти субъекта Российской Федерации, местных администраций</t>
  </si>
  <si>
    <t>04</t>
  </si>
  <si>
    <t>02</t>
  </si>
  <si>
    <t>021</t>
  </si>
  <si>
    <t>Рз</t>
  </si>
  <si>
    <t>Пр</t>
  </si>
  <si>
    <t>ЦСР</t>
  </si>
  <si>
    <t>ВР</t>
  </si>
  <si>
    <t>Наименование  расходов</t>
  </si>
  <si>
    <t>Резервные фонды</t>
  </si>
  <si>
    <t>12</t>
  </si>
  <si>
    <t>03</t>
  </si>
  <si>
    <t>022</t>
  </si>
  <si>
    <t>023</t>
  </si>
  <si>
    <t>043</t>
  </si>
  <si>
    <t>07</t>
  </si>
  <si>
    <t>00</t>
  </si>
  <si>
    <t>Общее образование</t>
  </si>
  <si>
    <t>Другие вопросы в области образования</t>
  </si>
  <si>
    <t>09</t>
  </si>
  <si>
    <t>08</t>
  </si>
  <si>
    <t xml:space="preserve">Культура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</si>
  <si>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</si>
  <si>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</si>
  <si>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Другие общегосударственные вопросы</t>
  </si>
  <si>
    <t>14</t>
  </si>
  <si>
    <t>Выполнение других обязательств государства</t>
  </si>
  <si>
    <t>05</t>
  </si>
  <si>
    <t>Жилищное хозяйство</t>
  </si>
  <si>
    <t>Коммунальное хозяйство</t>
  </si>
  <si>
    <t>Благоустройство</t>
  </si>
  <si>
    <t>Лесное хозяйство</t>
  </si>
  <si>
    <t>Транспорт</t>
  </si>
  <si>
    <t>041</t>
  </si>
  <si>
    <t>Другие вопросы в области национальной экономики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</si>
  <si>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</si>
  <si>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</si>
  <si>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</si>
  <si>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</si>
  <si>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>Дошкольное образование</t>
  </si>
  <si>
    <t>11</t>
  </si>
  <si>
    <t>Другие вопросы в области жилищно-коммунального хозяйства</t>
  </si>
  <si>
    <t>к решению</t>
  </si>
  <si>
    <t>Ишимской городской Думы</t>
  </si>
  <si>
    <t>НАЦИОНАЛЬНАЯ ЭКОНОМИКА</t>
  </si>
  <si>
    <t>Социальное обслуживание населения</t>
  </si>
  <si>
    <t>ОБЩЕГОСУДАРСТВЕННЫЕ ВОПРОСЫ</t>
  </si>
  <si>
    <t>НАЦИОНАЛЬНАЯ БЕЗОПАСНОСТЬ И ПРАВООХРАНИТЕЛЬНАЯ ДЕЯТЕЛЬНОСТЬ</t>
  </si>
  <si>
    <t>СОЦИАЛЬНАЯ ПОЛИТИКА</t>
  </si>
  <si>
    <t>ДЕПАРТАМЕНТ ГОРОДСКОГО ХОЗЯЙСТВА АДМИНИСТРАЦИИ ГОРОДА ИШИМА</t>
  </si>
  <si>
    <t>ЖИЛИЩНО-КОММУНАЛЬНОЕ ХОЗЯЙСТВО</t>
  </si>
  <si>
    <t>ОБРАЗОВАНИЕ</t>
  </si>
  <si>
    <t>ДЕПАРТАМЕНТ ИМУЩЕСТВЕННЫХ ОТНОШЕНИЙ И ЗЕМЕЛЬНЫХ РЕСУРСОВ АДМИНИСТРАЦИИ ГОРОДА ИШИМА</t>
  </si>
  <si>
    <t>КОМИТЕТ ФИНАНСОВ АДМИНИСТРАЦИИ ГОРОДА ИШИМА</t>
  </si>
  <si>
    <t>Обеспечение пожарной безопасности</t>
  </si>
  <si>
    <t>Массовый спорт</t>
  </si>
  <si>
    <t>ФИЗИЧЕСКАЯ КУЛЬТУРА И СПОРТ</t>
  </si>
  <si>
    <t>13</t>
  </si>
  <si>
    <t>ДЕПАРТАМЕНТ ПО СОЦИАЛЬНЫМ ВОПРОСАМ АДМИНИСТРАЦИИ ГОРОДА ИШИМА</t>
  </si>
  <si>
    <t>Другие вопросы в области национальной безопасности и правоохранительной деятельности</t>
  </si>
  <si>
    <t xml:space="preserve">   </t>
  </si>
  <si>
    <t>МКУ АДМИНИСТРАЦИЯ ГОРОДА ИШИМА</t>
  </si>
  <si>
    <t>МКУ ИШИМСКАЯ ГОРОДСКАЯ ДУМА</t>
  </si>
  <si>
    <t>Главный
распорядитель</t>
  </si>
  <si>
    <t>Обеспечение деятельности органов местного самоуправления</t>
  </si>
  <si>
    <t>Закупка товаров, работ и услуг для государственных (муниципальных) нужд</t>
  </si>
  <si>
    <t>Иные бюджетные ассигнования</t>
  </si>
  <si>
    <t>Создание и организация деятельности административных комиссий</t>
  </si>
  <si>
    <t>Определение перечня должностных лиц, уполномоченных составлять протоколы об административных правонарушениях, предусмотренных Кодексом Тюменской области об административной ответственности</t>
  </si>
  <si>
    <t>Резервный фонд администрации города Ишима</t>
  </si>
  <si>
    <t>800</t>
  </si>
  <si>
    <t>74 0 7030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</si>
  <si>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 в рамках реализации программы по развитию спорта, социальной и молодежной политики</t>
  </si>
  <si>
    <t>600</t>
  </si>
  <si>
    <t>Обеспечение государственных гарантий реализации прав на получение общедоступного и бесплатного дошкольного образования в рамках реализации программы по развитию образования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</si>
  <si>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 в рамках реализации программы по развитию образования</t>
  </si>
  <si>
    <t>75 0 7030</t>
  </si>
  <si>
    <t>74 0 1931</t>
  </si>
  <si>
    <t xml:space="preserve">Создание условий для всестороннего развития детей и молодежи в рамках реализации программы по развитию спорта, социальной и молодежной политики </t>
  </si>
  <si>
    <t>Мероприятия в области охраны, восстановления и использования лесов в рамках программы по развитию жилищно-коммунального хозяйства</t>
  </si>
  <si>
    <t>Возмещение расходов перевозчику, связанных с регулированием тарифов в городском сообщении в рамках реализации программы по развитию транспортных услуг</t>
  </si>
  <si>
    <t>81 0 7362</t>
  </si>
  <si>
    <t>Проектно-изыскательские работы в рамках реализации программы дорожного строительства</t>
  </si>
  <si>
    <t>Социальное обеспечение и иные выплаты населению</t>
  </si>
  <si>
    <t>99 0 1910</t>
  </si>
  <si>
    <t>99 0 1912</t>
  </si>
  <si>
    <t>200</t>
  </si>
  <si>
    <t>100</t>
  </si>
  <si>
    <t>Предоставление мер социальной поддержки отдельным категориям граждан</t>
  </si>
  <si>
    <t>300</t>
  </si>
  <si>
    <t>Организация библиотечного обслуживания населения  в рамках реализации программы по развитию культурной деятельности</t>
  </si>
  <si>
    <t>Распоряжение муниципальным имуществом в рамках реализации программы по развитию в области управления и распоряжения муниципальной собственностью</t>
  </si>
  <si>
    <t>Обеспечение первичных мер пожарной безопасности в рамках реализации программы по развитию гражданской обороны и защиты населения города Ишима от чрезвычайных ситуаций природного и техногенного характера</t>
  </si>
  <si>
    <t>Создание условий для деятельности добровольных формирований населения по охране общественного порядка в рамках реализации программы по профилактике правонарушений и усилению борьбы с преступностью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</si>
  <si>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</si>
  <si>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</si>
  <si>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111</t>
  </si>
  <si>
    <t>Водное хозяйство</t>
  </si>
  <si>
    <t>06</t>
  </si>
  <si>
    <t>Связь и информатика</t>
  </si>
  <si>
    <t xml:space="preserve">Отдельные мероприятия в области информационно-коммуникационных технологий и связи в рамках реализации программы по развитию транспортных услуг </t>
  </si>
  <si>
    <t>Обеспечение деятельности органов местного самоуправления в рамках реализации программы по развитию муниципальной службы</t>
  </si>
  <si>
    <t xml:space="preserve">КУЛЬТУРА, КИНЕМАТОГРАФИЯ </t>
  </si>
  <si>
    <t>Дорожное хозяйство (дорожные фонды)</t>
  </si>
  <si>
    <t>Другие вопросы в области культуры, кинематографии</t>
  </si>
  <si>
    <t>Социальная поддержка отдельных категорий граждан по обеспечению жильем</t>
  </si>
  <si>
    <t>Формирование торгового реестра Тюменской области в рамках реализации программы по развитию потребительского рынка и предпринимательства</t>
  </si>
  <si>
    <t>99 0 00 74000</t>
  </si>
  <si>
    <t>Социальные выплаты гражданам, кроме публичных нормативных социальных выплат</t>
  </si>
  <si>
    <t>320</t>
  </si>
  <si>
    <t>120</t>
  </si>
  <si>
    <t>Иные закупки товаров, работ и услуг для государственных (муниципальных) нужд</t>
  </si>
  <si>
    <t>240</t>
  </si>
  <si>
    <t>Расходы на выплаты персоналу казенных учреждений</t>
  </si>
  <si>
    <t>76 0 01 70300</t>
  </si>
  <si>
    <t>110</t>
  </si>
  <si>
    <t>99 0 00 70100</t>
  </si>
  <si>
    <t>Иные закупки товаров, работ и услуг для обеспечения государственных(муниципальных)нужд</t>
  </si>
  <si>
    <t>Уплата налогов, сборов и иных платежей</t>
  </si>
  <si>
    <t>77 0 00 00000</t>
  </si>
  <si>
    <t>77 0 01 00000</t>
  </si>
  <si>
    <t>77 0 01 70300</t>
  </si>
  <si>
    <t xml:space="preserve">Расходы на выплаты персоналу казенных учреждений </t>
  </si>
  <si>
    <t>77 0 02 71750</t>
  </si>
  <si>
    <t>77 0 02 00000</t>
  </si>
  <si>
    <t>82 0 01 70300</t>
  </si>
  <si>
    <t>99 0 00 00000</t>
  </si>
  <si>
    <t>99 0 00 19120</t>
  </si>
  <si>
    <t>75 0 00 00000</t>
  </si>
  <si>
    <t>Мероприятие "Библиотечное обслуживание населения, комплектование библиотечных фондов, организация подписки на периодические издания"</t>
  </si>
  <si>
    <t>75 0 01 00000</t>
  </si>
  <si>
    <t>75 0 01 72110</t>
  </si>
  <si>
    <t>Субсидии автономным учреждениям</t>
  </si>
  <si>
    <t>75 0 02 72120</t>
  </si>
  <si>
    <t>75 0 02 00000</t>
  </si>
  <si>
    <t>Мероприятие "Демонстрация для населения музейных выставок, обеспечение их сменяемости, формирование музейных коллекций"</t>
  </si>
  <si>
    <t>Мероприятие "Организация и проведение мероприятий, направленных на создание благоприятных условий для организации культурного досуга и отдыха жителей муниципального образования"</t>
  </si>
  <si>
    <t>75 0 03 00000</t>
  </si>
  <si>
    <t>75 0 04 00000</t>
  </si>
  <si>
    <t>75 0 04 72140</t>
  </si>
  <si>
    <t>75 0 05 00000</t>
  </si>
  <si>
    <t>75 0 05 70300</t>
  </si>
  <si>
    <t>75 0 06 00000</t>
  </si>
  <si>
    <t>75 0 06 70300</t>
  </si>
  <si>
    <t>75 0 03 72130</t>
  </si>
  <si>
    <t>Мероприятие "Оказание населению услуг по дополнительному образованию детей"</t>
  </si>
  <si>
    <t>73 0 01 00000</t>
  </si>
  <si>
    <t>73 0 01 19250</t>
  </si>
  <si>
    <t>73 0 02 00000</t>
  </si>
  <si>
    <t>73 0 07 00000</t>
  </si>
  <si>
    <t>73 0 07 70300</t>
  </si>
  <si>
    <t>73 0 15 00000</t>
  </si>
  <si>
    <t>73 0 15 70300</t>
  </si>
  <si>
    <t>73 0 16 00000</t>
  </si>
  <si>
    <t>73 0 16 70300</t>
  </si>
  <si>
    <t>73 0 04 19270</t>
  </si>
  <si>
    <t>73 0 04 00000</t>
  </si>
  <si>
    <t>89 0 00 00000</t>
  </si>
  <si>
    <t>Мероприятие "Проведение периодических мониторингов общественного мнения по вопросам обеспечения этно-конфессионального согласия и общественно-политической стабильности"</t>
  </si>
  <si>
    <t>89 0 01 00000</t>
  </si>
  <si>
    <t>89 0 01 70500</t>
  </si>
  <si>
    <t>Мероприятие "Мероприятия в рамках информационно-пропагандистской работы с населением"</t>
  </si>
  <si>
    <t>89 0 02 00000</t>
  </si>
  <si>
    <t>89 0 02 70500</t>
  </si>
  <si>
    <t>89 0 03 70500</t>
  </si>
  <si>
    <t>89 0 03 00000</t>
  </si>
  <si>
    <t>73 0 05 19410</t>
  </si>
  <si>
    <t>73 0 05 00000</t>
  </si>
  <si>
    <t>73 0 12 00000</t>
  </si>
  <si>
    <t>73 0 12 19420</t>
  </si>
  <si>
    <t>630</t>
  </si>
  <si>
    <t>Субсидии некоммерческим организациям (за исключением муниципальных учреждений)</t>
  </si>
  <si>
    <t xml:space="preserve">73 0 11 00000  </t>
  </si>
  <si>
    <t>73 0 11 71968</t>
  </si>
  <si>
    <t>73 0 08 00000</t>
  </si>
  <si>
    <t>73 0 08 70300</t>
  </si>
  <si>
    <t>73 0 09 00000</t>
  </si>
  <si>
    <t>73 0 09 70300</t>
  </si>
  <si>
    <t>73 0 13 00000</t>
  </si>
  <si>
    <t>73 0 13 70300</t>
  </si>
  <si>
    <t>74 0 00 00000</t>
  </si>
  <si>
    <t>74 0 09 00000</t>
  </si>
  <si>
    <t>74 0 09 19320</t>
  </si>
  <si>
    <t>620</t>
  </si>
  <si>
    <t>74 0 10 00000</t>
  </si>
  <si>
    <t>74 0 10 72240</t>
  </si>
  <si>
    <t>Мероприятие "Оказание материальной помощи гражданам, оказавшимся в трудной жизненной ситуации"</t>
  </si>
  <si>
    <t>74 0 11 00000</t>
  </si>
  <si>
    <t>74 0 11 72240</t>
  </si>
  <si>
    <t>74 0 12 00000</t>
  </si>
  <si>
    <t>74 0 12 72240</t>
  </si>
  <si>
    <t>Мероприятие "Оказание услуг в области физической культуры и спорта"</t>
  </si>
  <si>
    <t>74 0 01 00000</t>
  </si>
  <si>
    <t>74 0 01 70300</t>
  </si>
  <si>
    <t>Мероприятие "Участие во Всероссийских и международных соревнованиях"</t>
  </si>
  <si>
    <t>74 0 02 00000</t>
  </si>
  <si>
    <t>Мероприятие "Присвоение спортивных разрядов, квалификационных категорий"</t>
  </si>
  <si>
    <t>74 0 03 00000</t>
  </si>
  <si>
    <t>74 0 03 71938</t>
  </si>
  <si>
    <t>74 0 08 00000</t>
  </si>
  <si>
    <t>74 0 08 70300</t>
  </si>
  <si>
    <t>Мероприятие "Организация отдыха детей в каникулярное время"</t>
  </si>
  <si>
    <t>73 0 10 00000</t>
  </si>
  <si>
    <t>73 0 10 70300</t>
  </si>
  <si>
    <t>74 0 06 00000</t>
  </si>
  <si>
    <t>74 0 06 70300</t>
  </si>
  <si>
    <t>73 0 14 00000</t>
  </si>
  <si>
    <t>73 0 14 70300</t>
  </si>
  <si>
    <t>74 0 07 70310</t>
  </si>
  <si>
    <t>74 0 04 00000</t>
  </si>
  <si>
    <t>Мероприятие "Поддержка талантливой молодежи"</t>
  </si>
  <si>
    <t>74 0 07 00000</t>
  </si>
  <si>
    <t>73 0 00 00000</t>
  </si>
  <si>
    <t>Мероприятие "Оказание услуг в сфере молодежной политики"</t>
  </si>
  <si>
    <t>74 0 04 70300</t>
  </si>
  <si>
    <t>Мероприятие "Организация временной трудозанятости подростков"</t>
  </si>
  <si>
    <t>74 0 05 70300</t>
  </si>
  <si>
    <t>74 0 05 00000</t>
  </si>
  <si>
    <t>73 0 03 00000</t>
  </si>
  <si>
    <t>73 0 03 19370</t>
  </si>
  <si>
    <t>99 0 00 70102</t>
  </si>
  <si>
    <t xml:space="preserve">Расходы на выплаты персоналу государственных (муниципальных) органов </t>
  </si>
  <si>
    <t xml:space="preserve">99 0 00 70200 </t>
  </si>
  <si>
    <t>Расходы на выплаты персоналу государственных (муниципальных) органов</t>
  </si>
  <si>
    <t>88 0 03 70100</t>
  </si>
  <si>
    <t>99 0 00 70110</t>
  </si>
  <si>
    <t>73 0 02 71969</t>
  </si>
  <si>
    <t>Мероприятие"Оформление объектов недвижимого имущества (за исключением бесхозяйных объектов) не зарегистрированных в установленном законом порядке в муниципальную собственность "</t>
  </si>
  <si>
    <t>77 0 04 00000</t>
  </si>
  <si>
    <t>77 0 04 71750</t>
  </si>
  <si>
    <t>99 0 00 71904</t>
  </si>
  <si>
    <t>99 0 00 71907</t>
  </si>
  <si>
    <t>99 0 00 70700</t>
  </si>
  <si>
    <t>870</t>
  </si>
  <si>
    <t>Резервные средства</t>
  </si>
  <si>
    <t>Государственная регистрация актов гражданского состояния</t>
  </si>
  <si>
    <t>Функционирование  высшего должностного лица субъекта Российской Федерации и муниципального образования</t>
  </si>
  <si>
    <t>79 0 00 00000</t>
  </si>
  <si>
    <t>Мероприятие "Выплаты почетным гражданам"</t>
  </si>
  <si>
    <t>Реализация государственных функций, связанных с общегосударственным управлением</t>
  </si>
  <si>
    <t>Муниципальная программа "Развитие муниципальной службы в городе Ишиме"</t>
  </si>
  <si>
    <t>Мероприятие "Организация проведения повышения квалификации муниципальных служащих"</t>
  </si>
  <si>
    <t>78 0 00 00000</t>
  </si>
  <si>
    <t>Мероприятие "Выполнение полномочий в области торговой деятельности"</t>
  </si>
  <si>
    <t>78 0 01 00000</t>
  </si>
  <si>
    <t>78 0 01 71914</t>
  </si>
  <si>
    <t>850</t>
  </si>
  <si>
    <t>Муниципальная программа "Основные направления развития транспортных услуг в городе Ишиме"</t>
  </si>
  <si>
    <t>Мероприятие "Обеспечение проведения мероприятий по владению, пользованию и распоряжению имуществом, находящимся в муниципальной собственности"</t>
  </si>
  <si>
    <t xml:space="preserve">77 0 05 00000 </t>
  </si>
  <si>
    <t>77 0 05 71910</t>
  </si>
  <si>
    <t>73 0 06 00000</t>
  </si>
  <si>
    <t>73 0 06 19280</t>
  </si>
  <si>
    <t>73 0 08 70310</t>
  </si>
  <si>
    <t>Мероприятие "Предоставление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адаптации"</t>
  </si>
  <si>
    <t>Мероприятие "Расходы на руководство и управление в сфере установленных полномочий"</t>
  </si>
  <si>
    <t>76 0 01 00000</t>
  </si>
  <si>
    <t>76 0 00 00000</t>
  </si>
  <si>
    <t>Мероприятие "Обеспечение выполнения первичных мер пожарной безопасности"</t>
  </si>
  <si>
    <t>76 0 02 00000</t>
  </si>
  <si>
    <t>72 0 06 00000</t>
  </si>
  <si>
    <t>72 0 00 00000</t>
  </si>
  <si>
    <t>72 0 12 77110</t>
  </si>
  <si>
    <t>Расходы на  выплаты  персоналу  казенных учреждений</t>
  </si>
  <si>
    <t>71 0 00 00000</t>
  </si>
  <si>
    <t>71 0  06 00000</t>
  </si>
  <si>
    <t>71 0  05 00000</t>
  </si>
  <si>
    <t>71 0  05 73520</t>
  </si>
  <si>
    <t>71 0 11 00000</t>
  </si>
  <si>
    <t>71 0 11 73520</t>
  </si>
  <si>
    <t>Муниципальная программа "Основные направления  развития транспортных услуг в  городе Ишиме "</t>
  </si>
  <si>
    <t>72 0 13 00000</t>
  </si>
  <si>
    <t>72 0 13 73600</t>
  </si>
  <si>
    <t>72 0 14 00000</t>
  </si>
  <si>
    <t>72 0 14 73700</t>
  </si>
  <si>
    <t>72 0 15 00000</t>
  </si>
  <si>
    <t>72 0 16 00000</t>
  </si>
  <si>
    <t>72 0 01 00000</t>
  </si>
  <si>
    <t>72 0 01 71924</t>
  </si>
  <si>
    <t>72 0 02 75000</t>
  </si>
  <si>
    <t>72 0 03 00000</t>
  </si>
  <si>
    <t xml:space="preserve">Мероприятие" Организация работ по повышению надежности и эффективности работы инженерных систем жилищно- коммунального хозяйства и приведение их в технически  исправное состояние  </t>
  </si>
  <si>
    <t>72 0 22 00000</t>
  </si>
  <si>
    <t>72 0 22 71710</t>
  </si>
  <si>
    <t>72 0 04 00000</t>
  </si>
  <si>
    <t>72 0 04 75220</t>
  </si>
  <si>
    <t>72 0 07 00000</t>
  </si>
  <si>
    <t>72 0 07 76020</t>
  </si>
  <si>
    <t>72 0 08 00000</t>
  </si>
  <si>
    <t>72 0 08 76030</t>
  </si>
  <si>
    <t>72 0 09 00000</t>
  </si>
  <si>
    <t>72 0 09 76040</t>
  </si>
  <si>
    <t>72 0 10 00000</t>
  </si>
  <si>
    <t>72 0 10 76050</t>
  </si>
  <si>
    <t>72 0 11 00000</t>
  </si>
  <si>
    <t>72 0 23 00000</t>
  </si>
  <si>
    <t>72 0 23  70300</t>
  </si>
  <si>
    <t>Социальные выплаты гражданам , кроме публичных нормативных социальных выплат</t>
  </si>
  <si>
    <t>71 0 07 00000</t>
  </si>
  <si>
    <t xml:space="preserve">71 0  07 19360 </t>
  </si>
  <si>
    <t>71 0 08 00000</t>
  </si>
  <si>
    <t>71 0 08 75350</t>
  </si>
  <si>
    <t>72 0 17 00000</t>
  </si>
  <si>
    <t>72 0 17 19340</t>
  </si>
  <si>
    <t>72 0 18 00000</t>
  </si>
  <si>
    <t>72 0  18 19340</t>
  </si>
  <si>
    <t>72 0 19 00000</t>
  </si>
  <si>
    <t>72 0 19 72240</t>
  </si>
  <si>
    <t>72 0 20 00000</t>
  </si>
  <si>
    <t>72 0 20 72240</t>
  </si>
  <si>
    <t>72 0 21 00000</t>
  </si>
  <si>
    <t>72 0 21 19330</t>
  </si>
  <si>
    <r>
      <t xml:space="preserve">99 0 </t>
    </r>
    <r>
      <rPr>
        <sz val="10"/>
        <rFont val="Arial Cyr"/>
        <charset val="204"/>
      </rPr>
      <t>00 00000</t>
    </r>
  </si>
  <si>
    <t>Мероприятия "Обеспечение государственных гарантий реализации прав на получение общедоступного и бесплатного дошкольного образования"</t>
  </si>
  <si>
    <t>Мероприятия "Организация работы образовательных организаций по повышению заработной платы медицинским работникам"</t>
  </si>
  <si>
    <r>
      <rPr>
        <sz val="10"/>
        <rFont val="Arial"/>
        <family val="2"/>
        <charset val="204"/>
      </rPr>
      <t>Мероприяти</t>
    </r>
    <r>
      <rPr>
        <i/>
        <sz val="10"/>
        <rFont val="Arial"/>
        <family val="2"/>
        <charset val="204"/>
      </rPr>
      <t>е "</t>
    </r>
    <r>
      <rPr>
        <sz val="10"/>
        <rFont val="Arial"/>
        <family val="2"/>
        <charset val="204"/>
      </rPr>
      <t>Обеспечение мероприятий по организации питания обучающихся в муниципальных общеобразовательных организациях "</t>
    </r>
  </si>
  <si>
    <t>71 0  06 71920</t>
  </si>
  <si>
    <r>
      <t xml:space="preserve">88 0 </t>
    </r>
    <r>
      <rPr>
        <sz val="10"/>
        <rFont val="Arial Cyr"/>
        <charset val="204"/>
      </rPr>
      <t>00 00000</t>
    </r>
  </si>
  <si>
    <r>
      <t xml:space="preserve">88 0 </t>
    </r>
    <r>
      <rPr>
        <sz val="10"/>
        <rFont val="Arial Cyr"/>
        <charset val="204"/>
      </rPr>
      <t>03 00000</t>
    </r>
  </si>
  <si>
    <r>
      <t xml:space="preserve">88 0 </t>
    </r>
    <r>
      <rPr>
        <sz val="10"/>
        <rFont val="Arial Cyr"/>
        <charset val="204"/>
      </rPr>
      <t>03 70100</t>
    </r>
  </si>
  <si>
    <r>
      <t xml:space="preserve">71 0 </t>
    </r>
    <r>
      <rPr>
        <sz val="10"/>
        <rFont val="Arial Cyr"/>
        <charset val="204"/>
      </rPr>
      <t>00 00000</t>
    </r>
  </si>
  <si>
    <r>
      <t xml:space="preserve">71 0 </t>
    </r>
    <r>
      <rPr>
        <sz val="10"/>
        <rFont val="Arial Cyr"/>
        <charset val="204"/>
      </rPr>
      <t>02 00000</t>
    </r>
  </si>
  <si>
    <r>
      <t xml:space="preserve">71 0 </t>
    </r>
    <r>
      <rPr>
        <sz val="10"/>
        <rFont val="Arial Cyr"/>
        <charset val="204"/>
      </rPr>
      <t>02 71922</t>
    </r>
  </si>
  <si>
    <t>Муниципальная программа "Основные направления   развития жилищно- коммунального хозяйства "</t>
  </si>
  <si>
    <t>Мероприятие " Текущее содержание и  ремонт гидротехнических сооружений"</t>
  </si>
  <si>
    <t>Мероприятие "Выполнение работ по текущему содержанию улично- дорожной сети "</t>
  </si>
  <si>
    <t>Мероприятие "Содержание дорог местного значения за счет средств  дорожного фонда"</t>
  </si>
  <si>
    <t xml:space="preserve">Муниципальная программа "Основные направления развития системы образования города Ишима" </t>
  </si>
  <si>
    <t>Мероприятие "Организация деятельности служб по защите прав детей  и подростков, обеспечение методического сопровождения деятельности по профилактике несовершеннолетних категории особого внимания"</t>
  </si>
  <si>
    <t>Мероприятие"Организация использования, охраны, защиты городских лесов "</t>
  </si>
  <si>
    <t xml:space="preserve">Мероприятие" Регулирование тарифов на перевозку пассажиров и багажа автомобильным транспортом в городском  сообщении" </t>
  </si>
  <si>
    <t>Мероприятие" Транспортные услуги и организация транспортного обслуживания"</t>
  </si>
  <si>
    <t xml:space="preserve">Мероприятие" Мероприятия по внедрению автоматизированной системы  оплаты проезда"  </t>
  </si>
  <si>
    <t>Мероприятие" Капитальный ремонт и ремонт автомобильных дорог общего пользования местного значения"</t>
  </si>
  <si>
    <t>Мероприятие "Ведение информационной системы обеспечения градостроительной деятельности"</t>
  </si>
  <si>
    <t>Мероприятие"Организация работ по проведению капитального  ремонта  муниципального  жилищного фонда "</t>
  </si>
  <si>
    <t xml:space="preserve">Мероприятие "Социальная поддержка отдельных категорий граждан в отношении проезда на транспорте" </t>
  </si>
  <si>
    <t>Мероприятие "Оказание мер социальной поддержки в части предоставления социальных выплат гражданам на ремонт жилого помещения"</t>
  </si>
  <si>
    <t xml:space="preserve">Мероприятие "Социальная поддержка отдельных категорий граждан в отношении газификации жилых помещений" </t>
  </si>
  <si>
    <t>72 0 03 96160</t>
  </si>
  <si>
    <t>Высшее должностное лицо муниципального образования (глава муниципального образования, возглавляющий местную администрацию)</t>
  </si>
  <si>
    <t>74 0 13 00000</t>
  </si>
  <si>
    <t>74 0 13 70200</t>
  </si>
  <si>
    <t>71 0 09 00000</t>
  </si>
  <si>
    <t>71 0  09 76250</t>
  </si>
  <si>
    <t>72 0 12 00000</t>
  </si>
  <si>
    <t>72 0 02 00000</t>
  </si>
  <si>
    <t>72 0 15  73710</t>
  </si>
  <si>
    <t>Мероприятие " Осуществление контроля за соблюдением юридическими лицами и индивидуальными предпринимателями требований по перевозке  пассажиров и багажа  легковым такси "</t>
  </si>
  <si>
    <t>Осуществление  контроля  за соблюдением юридическими лицами и индивидуальными  предпринимателями , осуществляющими деятельность  по оказанию услуг по перевозке пассажиров  и багажа  легковым такси в рамках реализации программы по развитию транспортных услуг</t>
  </si>
  <si>
    <t>Ведомственная структура расходов бюджета города</t>
  </si>
  <si>
    <t xml:space="preserve"> по главным распорядителям бюджетных средств, разделам, подразделам,</t>
  </si>
  <si>
    <t>целевым статьям (муниципальным программам и</t>
  </si>
  <si>
    <t>непрограммным направлениям деятельности), группам и подгруппам</t>
  </si>
  <si>
    <t>Мероприятие "Организация социального обслуживания"</t>
  </si>
  <si>
    <t xml:space="preserve">Сумма  </t>
  </si>
  <si>
    <t>99 0 00 19430</t>
  </si>
  <si>
    <t>ВСЕГО расходов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</si>
  <si>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</si>
  <si>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</si>
  <si>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99 0 00 59300</t>
  </si>
  <si>
    <t xml:space="preserve">Мероприятие "Мониторинг и контроль за деятельностью перевозчиков , осуществляющих перевозку пассажиров транспортными средствами  с использованием Онлайн- Сервис "Автоматизированная система диспетчеризация для городского пассажирского транспорта и мобильных служб" </t>
  </si>
  <si>
    <t>Мероприятие "Организация показа результатов творческой деятельности путем организации концертных программ, проведение народных гуляний, фольклорных праздников"</t>
  </si>
  <si>
    <t>Мероприятие "Обеспечение получения дошкольного образования в частных образовательных организациях"</t>
  </si>
  <si>
    <t xml:space="preserve"> </t>
  </si>
  <si>
    <t>Обеспечение получения дошкольного образования в частных образовательных организациях</t>
  </si>
  <si>
    <t>Субсидии некоммерческим организациям (за исключением государственных (муниципальных) учреждений)</t>
  </si>
  <si>
    <t>82 0 04 00000</t>
  </si>
  <si>
    <t>82 0 04 72710</t>
  </si>
  <si>
    <t>Мероприятие "Организация мероприятий, связанных с транспортными расходами по доставке льготной категории граждан, обеспечение проезда в общественном транспорте неработающих пенсионеров по возрасту"</t>
  </si>
  <si>
    <t>74 0 14 72240</t>
  </si>
  <si>
    <t>74 0 14 00000</t>
  </si>
  <si>
    <t>73 0 17 00000</t>
  </si>
  <si>
    <t>73 0 17 19400</t>
  </si>
  <si>
    <t>Закупка товаров, работ и услуг для обеспечения государственных (муниципальных) нужд</t>
  </si>
  <si>
    <t>Иные закупки товаров, работ и услуг для обеспечения государственных (муниципальных) нужд</t>
  </si>
  <si>
    <t>софинансирование на обеспечение безопасности гидротехнических сооружений в рамках программы развития жилищно- коммунального хозяйства</t>
  </si>
  <si>
    <t>72 0 06 S9640</t>
  </si>
  <si>
    <t>(тыс. руб.)</t>
  </si>
  <si>
    <t>Мероприятие " техническое обслуживание и безаварийная эксплуатация  объектов  коммунального хозяйства и газоснабжения"</t>
  </si>
  <si>
    <t>Дополнительное образование детей</t>
  </si>
  <si>
    <t xml:space="preserve">Молодёжная политика </t>
  </si>
  <si>
    <t>Другие вопросы в области социальной политики</t>
  </si>
  <si>
    <t>Премии и гранты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</si>
  <si>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 в рамках реализации программы по развитию гражданской обороны,  защиты населения и территорий города Ишима от чрезвычайных ситуаций природного и техногенного характера</t>
  </si>
  <si>
    <t xml:space="preserve">Уплата налогов , сборов и иных  платежей  </t>
  </si>
  <si>
    <t xml:space="preserve">Уплата налогов, сборов и иных  платежей </t>
  </si>
  <si>
    <t xml:space="preserve">Уплата налогов, сборов и иных обязательных платежей 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</si>
  <si>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</si>
  <si>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Мероприятие "Озеленение территории города"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</si>
  <si>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</t>
  </si>
  <si>
    <t>Распоряжение муниципальным имуществом</t>
  </si>
  <si>
    <t>Обеспечение использования земельных ресурсов (за исключением земель сельскохозяйственного назначения)</t>
  </si>
  <si>
    <t xml:space="preserve">Обеспечение деятельности подведомственных учреждений, в том числе предоставление муниципальным бюджетным и автономным учреждениям субсидий </t>
  </si>
  <si>
    <t>Мероприятия в сфере образования</t>
  </si>
  <si>
    <t xml:space="preserve">Организация библиотечного обслуживания населения </t>
  </si>
  <si>
    <t xml:space="preserve">Создание и поддержка муниципальных музеев </t>
  </si>
  <si>
    <t xml:space="preserve">Организация и поддержка организаций культуры и искусства </t>
  </si>
  <si>
    <t>Мероприятия в сфере культуры</t>
  </si>
  <si>
    <t xml:space="preserve">Проведение мероприятий по обеспечению межнационального и межконфессионального согласия и профилактике проявлений экстремизма 
</t>
  </si>
  <si>
    <t xml:space="preserve">Проведение мероприятий по обеспечению межнационального и межконфессионального согласия и профилактике проявлений экстремизма
</t>
  </si>
  <si>
    <t>Организация социального обслуживания</t>
  </si>
  <si>
    <t xml:space="preserve">Мероприятия в области социальной политики </t>
  </si>
  <si>
    <t>Мероприятия в области социальной политики</t>
  </si>
  <si>
    <t>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</t>
  </si>
  <si>
    <t>Расходы связанные с присвоение спортивных разрядов, квалификационных категорий</t>
  </si>
  <si>
    <t xml:space="preserve">Создание и организация деятельности комиссий по делам несовершеннолетних и защите их прав </t>
  </si>
  <si>
    <t>Мероприятие "Обеспечение безопасности людей на водных объектах"</t>
  </si>
  <si>
    <t>76 0 02 70300</t>
  </si>
  <si>
    <t>Мероприятие "Услуги по реализации мер социальной поддержки на оплату проезда  на автомобильном транспорте"</t>
  </si>
  <si>
    <t>71 0 10 00000</t>
  </si>
  <si>
    <t xml:space="preserve">71 0 10 75350 </t>
  </si>
  <si>
    <t>Мероприятие "Реализация всероссийского физкультурно-спортивного комплекса "Готов к труду и обороне (ГТО)"</t>
  </si>
  <si>
    <t>74 0 02 70320</t>
  </si>
  <si>
    <t xml:space="preserve">Физкультурно-оздоровительная работа и спортивные мероприятия </t>
  </si>
  <si>
    <r>
      <rPr>
        <sz val="10"/>
        <rFont val="Arial"/>
        <family val="2"/>
        <charset val="204"/>
      </rPr>
      <t>Мероприяти</t>
    </r>
    <r>
      <rPr>
        <i/>
        <sz val="10"/>
        <rFont val="Arial"/>
        <family val="2"/>
        <charset val="204"/>
      </rPr>
      <t xml:space="preserve">е </t>
    </r>
    <r>
      <rPr>
        <sz val="10"/>
        <rFont val="Arial"/>
        <family val="2"/>
        <charset val="204"/>
      </rPr>
      <t>"Оказание населению услуг по дополнительному образованию детей"</t>
    </r>
  </si>
  <si>
    <t>мероприятия по повышению  безопасности  дорожного движения</t>
  </si>
  <si>
    <t>Мероприятие " Проведение работ по сносу жилых домов"</t>
  </si>
  <si>
    <t xml:space="preserve">Снос жилых домов </t>
  </si>
  <si>
    <t>72 0 25  73720</t>
  </si>
  <si>
    <t>72 0 26 75010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</si>
  <si>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</si>
  <si>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Мероприятия по техническому обслуживанию сетей газораспределения  </t>
  </si>
  <si>
    <t xml:space="preserve">Государственное регулирование тарифов на перевозку пассажиров и багажа автомобильным транспортом в городском (внутрипоселковом) сообщении и в пригородном сообщении до садоводческих товариществ </t>
  </si>
  <si>
    <t xml:space="preserve">Содержание автомобильных дорог </t>
  </si>
  <si>
    <t>Содержание автомобильных дорог  за счет средств дорожного фонда</t>
  </si>
  <si>
    <t xml:space="preserve">Капитальный ремонт и ремонт автомобильных дорог </t>
  </si>
  <si>
    <t xml:space="preserve">Ведение информационной системы обеспечения градостроительной деятельности </t>
  </si>
  <si>
    <t xml:space="preserve">Капитальный ремонт жилищного фонда Тюменской области </t>
  </si>
  <si>
    <t xml:space="preserve">Капитальный ремонт муниципального жилищного фонда </t>
  </si>
  <si>
    <t xml:space="preserve">Уплата ежемесячных взносов на капитальный ремонт общего имущества  многоквартирных домов органами местного самоуправления, как собственниками помещений в многоквартирных домах </t>
  </si>
  <si>
    <t xml:space="preserve">Организация услуг в части осуществления транспортировки тел (останков), умерших (погибших) граждан из общественных мест  в места проведения судебно- медицинской экспертизы и предпохоронного содержания </t>
  </si>
  <si>
    <t xml:space="preserve">Уличное освещение </t>
  </si>
  <si>
    <t xml:space="preserve">Озеленение </t>
  </si>
  <si>
    <t xml:space="preserve">Социальная поддержка отдельных категорий граждан в отношении проезда на транспорте </t>
  </si>
  <si>
    <t xml:space="preserve">Обеспечение равной доступности услуг общественного транспорта для отдельных категорий граждан </t>
  </si>
  <si>
    <t xml:space="preserve">Предоставление гражданам субсидий на оплату жилого помещения и коммунальных услуг </t>
  </si>
  <si>
    <t xml:space="preserve">Социальная поддержка отдельных категорий граждан в отношении газификации жилых помещений </t>
  </si>
  <si>
    <t>Топливно- энергетический комплекс</t>
  </si>
  <si>
    <t>Возмещение расходов по созданию условий для осуществления присмотра и ухода за детьми, содержания детей в финансируемых из местного бюджета организациях, реализующих образовательную программу дошкольного образования</t>
  </si>
  <si>
    <t xml:space="preserve"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образовательных организациях, а также в иных организациях, не являющихся муниципальными или частными </t>
  </si>
  <si>
    <t xml:space="preserve">Финансовое 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 </t>
  </si>
  <si>
    <t xml:space="preserve">Дополнительное финансовое обеспечение мероприятий по организации питания обучающихся в муниципальных образовательных организациях </t>
  </si>
  <si>
    <t xml:space="preserve">Дополнительное финансовое обеспечение мероприятий по организации питания обучающихся в частных общеобразовательных организациях по имеющим государственную аккредитацию основным общеобразовательным программам (за исключением образовательных программ дошкольного образования) </t>
  </si>
  <si>
    <t xml:space="preserve">Обеспечение деятельности подведомственных учреждений, в том числе предоставление муниципальным бюджетным и автономным учреждениям субсидий  </t>
  </si>
  <si>
    <t xml:space="preserve">Повышение надежности и эффективности работы инженерных систем жилищно- коммунального хозяйства и приведение их в технически  исправное состояние  </t>
  </si>
  <si>
    <t xml:space="preserve">Мероприятие" Предоставление гражданам  субсидий на оплату жилого помещения и коммунальных услуг" </t>
  </si>
  <si>
    <t>72 0 24 71060</t>
  </si>
  <si>
    <t>72 0 24 00000</t>
  </si>
  <si>
    <t>76 0 03 00000</t>
  </si>
  <si>
    <t>76 0 03 73010</t>
  </si>
  <si>
    <t>Мероприятие "Создание условий для осуществления присмотра и ухода за детьми, содержание детей в организациях, реализующих образовательную программу дошкольного образования"</t>
  </si>
  <si>
    <r>
      <t>Мероприятие</t>
    </r>
    <r>
      <rPr>
        <i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"Содержание помещений, находящихся в муниципальной собственности, в которых размещаются образовательные учреждения" </t>
    </r>
  </si>
  <si>
    <t>Мероприятие "Обеспечение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образования"</t>
  </si>
  <si>
    <t xml:space="preserve">Мероприятие "Обеспечение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организациях" </t>
  </si>
  <si>
    <r>
      <rPr>
        <sz val="10"/>
        <rFont val="Arial"/>
        <family val="2"/>
        <charset val="204"/>
      </rPr>
      <t>Мероприяти</t>
    </r>
    <r>
      <rPr>
        <i/>
        <sz val="10"/>
        <rFont val="Arial"/>
        <family val="2"/>
        <charset val="204"/>
      </rPr>
      <t>е "</t>
    </r>
    <r>
      <rPr>
        <sz val="10"/>
        <rFont val="Arial"/>
        <family val="2"/>
        <charset val="204"/>
      </rPr>
      <t>Участие в городских, областных, зональных, всероссийских мероприятий"</t>
    </r>
  </si>
  <si>
    <t>Мероприятие "Обеспечение обмундированием и мягким инвентарём обучающихся с ограниченными возможностями здоровья, проживающих в организациях, осуществляющих образовательную деятельность"</t>
  </si>
  <si>
    <r>
      <rPr>
        <sz val="10"/>
        <rFont val="Arial"/>
        <family val="2"/>
        <charset val="204"/>
      </rPr>
      <t>Мероприяти</t>
    </r>
    <r>
      <rPr>
        <i/>
        <sz val="10"/>
        <rFont val="Arial"/>
        <family val="2"/>
        <charset val="204"/>
      </rPr>
      <t>е</t>
    </r>
    <r>
      <rPr>
        <sz val="10"/>
        <rFont val="Arial"/>
        <family val="2"/>
        <charset val="204"/>
      </rPr>
      <t xml:space="preserve"> "Осуществление подвоза учащихся" </t>
    </r>
  </si>
  <si>
    <r>
      <rPr>
        <sz val="10"/>
        <rFont val="Arial"/>
        <family val="2"/>
        <charset val="204"/>
      </rPr>
      <t>Мероприятие</t>
    </r>
    <r>
      <rPr>
        <i/>
        <sz val="10"/>
        <rFont val="Arial"/>
        <family val="2"/>
        <charset val="204"/>
      </rPr>
      <t xml:space="preserve"> "</t>
    </r>
    <r>
      <rPr>
        <sz val="10"/>
        <rFont val="Arial"/>
        <family val="2"/>
        <charset val="204"/>
      </rPr>
      <t>Организация работы образовательных организаций по повышению заработной платы медицинским работникам"</t>
    </r>
  </si>
  <si>
    <t>Мероприятие "Содержание помещений, находящихся в муниципальной собственности, в которых размещаются образовательные учреждения"</t>
  </si>
  <si>
    <t xml:space="preserve">Организация предоставления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 </t>
  </si>
  <si>
    <t xml:space="preserve">Мероприятие "Методическое сопровождение общего и дошкольного образования, использование инновационных методик, технологий, программ совершенствование механизмов управления образовательным процессом"  </t>
  </si>
  <si>
    <t>Мероприятие "Организация подготовки и проведения культурно-познавательных проектов, мероприятий, направленных на упрочнение единства российской нации, этнокультурного развития народов"</t>
  </si>
  <si>
    <t>Мероприятие "Предоставление социальных выплат отдельным категориям граждан"</t>
  </si>
  <si>
    <t>Мероприятие "Социальная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образования"</t>
  </si>
  <si>
    <t>Мероприятие "Организация деятельности штабов добровольных народных дружин, оказывающих содействие полиции в охране общественного порядка, в том числе поощрение с целью повышения эффективности их деятельности"</t>
  </si>
  <si>
    <t>Мероприятие "Организация работ по проведению капитального ремонта жилищного фонда Тюменской области "</t>
  </si>
  <si>
    <t>Мероприятие "Освещение улично- дорожной сети"</t>
  </si>
  <si>
    <t>Мероприятие "Обеспечение деятельности подведомственных учреждений в рамках исполнения полномочий в управлении жилищно- коммунальным хозяйством"</t>
  </si>
  <si>
    <t>Мероприятие "Обеспечение предоставления гражданам субсидий на оплату жилого помещения и коммунальных услуг"</t>
  </si>
  <si>
    <t>Мероприятие "Возмещение расходов на оплату проезда на городском общественном транспорте неработающих пенсионеров по старости "</t>
  </si>
  <si>
    <t>Мероприятие "Содержание нежилого муниципального имущества"</t>
  </si>
  <si>
    <t>Реализация государственных функций связанных с общегосударственным управлением</t>
  </si>
  <si>
    <t>Мероприятие "Оформление объектов недвижимого имущества (за исключением бесхозяйных объектов) не зарегистрированных в установленном законом порядке в муниципальную собственность "</t>
  </si>
  <si>
    <r>
      <rPr>
        <sz val="10"/>
        <rFont val="Arial"/>
        <family val="2"/>
        <charset val="204"/>
      </rPr>
      <t xml:space="preserve">Мероприятие </t>
    </r>
    <r>
      <rPr>
        <i/>
        <sz val="10"/>
        <rFont val="Arial"/>
        <family val="2"/>
        <charset val="204"/>
      </rPr>
      <t>"</t>
    </r>
    <r>
      <rPr>
        <sz val="10"/>
        <rFont val="Arial"/>
        <family val="2"/>
        <charset val="204"/>
      </rPr>
      <t>Организация работы образовательных организаций по оказанию логопедической помощи"</t>
    </r>
  </si>
  <si>
    <r>
      <t xml:space="preserve">Мероприятие </t>
    </r>
    <r>
      <rPr>
        <i/>
        <sz val="10"/>
        <rFont val="Arial"/>
        <family val="2"/>
        <charset val="204"/>
      </rPr>
      <t>"</t>
    </r>
    <r>
      <rPr>
        <sz val="10"/>
        <rFont val="Arial"/>
        <family val="2"/>
        <charset val="204"/>
      </rPr>
      <t>Обеспечение мероприятий по организации питания обучающихся в частных общеобразовательных организациях"</t>
    </r>
  </si>
  <si>
    <t>77 0 03 00000</t>
  </si>
  <si>
    <t>Мероприятие " обустройство мест массового отдыха населения"</t>
  </si>
  <si>
    <t>Создание условий для массового отдыха жителей и организация обустройства  мест массового отдых населения</t>
  </si>
  <si>
    <t>72 0 12 76070</t>
  </si>
  <si>
    <t>Организация благоустройства территории</t>
  </si>
  <si>
    <t>Мероприятие "Расширение услуг, предоставляемых учреждениями культуры для увеличения числа детей, вовлеченных в культурно-массовые и творческие мероприятия"</t>
  </si>
  <si>
    <t>Капитальный ремонт, ремонт муниципальных учреждений культуры и организация дополнительного образования детей</t>
  </si>
  <si>
    <t>75 0 07 00000</t>
  </si>
  <si>
    <t>75 0 07 79760</t>
  </si>
  <si>
    <t>Мероприятие "Разработка ПД, капитальный ремонт, ремонт муниципального имущества"</t>
  </si>
  <si>
    <t>77 0 09 00000</t>
  </si>
  <si>
    <t>77 0 09 71750</t>
  </si>
  <si>
    <t>Мероприятие "Реализация мероприятий по обеспечению образовательного процесса, поддержание в нормативном состоянии образовательных организаций"</t>
  </si>
  <si>
    <t>Поддержание в нормативном состоянии муниципальных образовательных организаций и муниципальных объектов образования за счет средств городского бюджета</t>
  </si>
  <si>
    <t>73 0 20 79600</t>
  </si>
  <si>
    <t>Мероприятие "Строительство (реконструкция), в том числе приобретение оборудования, мебели, инвентаря, учебно-наглядных пособий, относимых на бюджетные инвестиции"</t>
  </si>
  <si>
    <t>73 0 19 00000</t>
  </si>
  <si>
    <t>Мероприятия по строительству и реконструкции объектов</t>
  </si>
  <si>
    <t>73 0 19 85220</t>
  </si>
  <si>
    <t>Капитальные вложения в объекты государственной (муниципальной) собственности</t>
  </si>
  <si>
    <t>Мероприятие "Повышение эффективности управления развитием физической культуры и спорта"</t>
  </si>
  <si>
    <t>Муниципальная программа "Поддержка социально ориентированных некоммерческих организаций муниципального образования город Ишим на 2019-2021 годы"</t>
  </si>
  <si>
    <t>Мероприятия по поддержке социально ориентированных некоммерческих организаций</t>
  </si>
  <si>
    <t>80 0 01 70850</t>
  </si>
  <si>
    <t>80 0 00 00000</t>
  </si>
  <si>
    <t>80 0 01 00000</t>
  </si>
  <si>
    <t>Мероприятие "Совершенствование ситемы подготовки спортивного резерва и спорта высших достижений"</t>
  </si>
  <si>
    <t>Создание условий для подготовки спортивного резерва и спорта высших достижений, в том числе для лиц с ограниченными физическими возможностями</t>
  </si>
  <si>
    <t>74 0 17 00000</t>
  </si>
  <si>
    <t>74 0 17 75020</t>
  </si>
  <si>
    <t>79 0 01 73020</t>
  </si>
  <si>
    <t>79 0 01 00000</t>
  </si>
  <si>
    <t>79 0 02 00000</t>
  </si>
  <si>
    <t>79 0 02 19050</t>
  </si>
  <si>
    <t>Спорт высших достижений</t>
  </si>
  <si>
    <t>Мероприятие "Изъятие для муниципальных нужд нежилого помещения"</t>
  </si>
  <si>
    <t>77 0 06 00000</t>
  </si>
  <si>
    <t>77 0 06 81750</t>
  </si>
  <si>
    <t>Муниципальная программа  "Профилактика правонарушений в городе Ишиме"</t>
  </si>
  <si>
    <r>
      <t xml:space="preserve">79 0 </t>
    </r>
    <r>
      <rPr>
        <sz val="10"/>
        <rFont val="Arial Cyr"/>
        <charset val="204"/>
      </rPr>
      <t>00 00000</t>
    </r>
  </si>
  <si>
    <t>Организация , содержание , ремонт объектов внешнего благоустройства</t>
  </si>
  <si>
    <t>72 0 10 76080</t>
  </si>
  <si>
    <t>Муниципальная программа "Основные направления развития в области управления и распоряжения муниципальной собственностью города Ишима"</t>
  </si>
  <si>
    <t>Публичные нормативные выплаты гражданам несоциального характера</t>
  </si>
  <si>
    <t>Мероприятие "Проект "Старшее поколение" в рамках реализации национального проекта "Демография"</t>
  </si>
  <si>
    <t xml:space="preserve">Организация социального обслуживания </t>
  </si>
  <si>
    <t>74 0 Р3 00000</t>
  </si>
  <si>
    <t>74 0 Р3 19320</t>
  </si>
  <si>
    <t>Бюджетные инвестиции</t>
  </si>
  <si>
    <t>Капитальный ремонт, ремонт муниципальных учреждений культуры и организаций дополнительного образования детей</t>
  </si>
  <si>
    <t>Мероприятие "Создание условий для организации досуга и обеспечения жителей услугами организаций культуры"</t>
  </si>
  <si>
    <t>75 0 09 00000</t>
  </si>
  <si>
    <t>Мероприятие "Предоставление социальных выплат молодым семьям в рамках государственной программы "Обеспечение доступным и комфортным жильем и коммунальными услугами граждан Российской Федерации"</t>
  </si>
  <si>
    <t>Предоставление социальных выплат молодым семьям в рамках  государственной программы "Обеспечение доступным и комфортным жильем и коммунальными услугами граждан Российской Федерации"</t>
  </si>
  <si>
    <t>86 0 00 00000</t>
  </si>
  <si>
    <t>86 0 01 00000</t>
  </si>
  <si>
    <t>86 0 01 L4970</t>
  </si>
  <si>
    <t>Капитальные вложения в объекты недвижимого имущества государственной (муниципальной) собственности</t>
  </si>
  <si>
    <t>Мероприятие "Повышение мотивации и интереса населения к регулярным занятиям физической культурой и спортом и ведению здорового образа жизни"</t>
  </si>
  <si>
    <t>74 0 15 00000</t>
  </si>
  <si>
    <t>Создание условий для эффективной деятельности учреждений и организаций физкультурно-спортивной направленности, проведение капитального ремонта, ПСД муниципальных зданий учреждений спорта, социальной и молодежной политики, а также проведение достоверности определения сметной стоимости</t>
  </si>
  <si>
    <t>74 0 15 75000</t>
  </si>
  <si>
    <t>400</t>
  </si>
  <si>
    <t>410</t>
  </si>
  <si>
    <t>Мероприятие"Обеспечение повышения комфортности проживания граждан в жилищном фонде "</t>
  </si>
  <si>
    <t>Проведение Всероссийской переписи населения 2020года</t>
  </si>
  <si>
    <t>99 0 00 54690</t>
  </si>
  <si>
    <t>72 0 16 73380</t>
  </si>
  <si>
    <t>83 0 00 00000</t>
  </si>
  <si>
    <t>Обеспечение повышения комфортности проживания граждан  муниципального образования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</si>
  <si>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</si>
  <si>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83 0 04 00000</t>
  </si>
  <si>
    <t>83 0 04 79510</t>
  </si>
  <si>
    <t>Мероприятие "Формирование доступной среды в части оснащения специализированным оборудованием для предоставления образовательных услуг маломобильным группам населения и создания в образовательных организациях условий для беспрепятственного доступа инвалидов"</t>
  </si>
  <si>
    <t>73 0 18 00000</t>
  </si>
  <si>
    <t>73 0 18 70300</t>
  </si>
  <si>
    <t>Мероприятие "Капитальный ремонт образовательных организаций, включая разработку проектной документации (с учетом требований энергосбережения и повышения энергетической эффективности"</t>
  </si>
  <si>
    <t>Муниципальная программа "Поддержка социально ориентированных некоммерческих организаций в городе Ишиме"</t>
  </si>
  <si>
    <t>Мероприятие "Обеспечение доступа социально ориентированных некоммерческих организаций к предоставлению услуг в сфере образования"</t>
  </si>
  <si>
    <t>Мероприятие "Финансовое обеспечение сертификатов дополнительного образования"</t>
  </si>
  <si>
    <t>74  0 20 00000</t>
  </si>
  <si>
    <t>Капитальный ремонт образовательных организаций, включая разработку проектной документации (с учетом требований энергосбережения и повышения энергетической эффективности)</t>
  </si>
  <si>
    <t>73 0 20 00000</t>
  </si>
  <si>
    <t>Мероприятие "Обеспечение доступа социально ориентированных некоммерческих организаций к предоставлению услуг в сфере молодежной политики"</t>
  </si>
  <si>
    <t>Мероприятие "Обеспечение доступа социально ориентированных некоммерческих организаций к предоставлению услуг в сфере культуры"</t>
  </si>
  <si>
    <t>80 0 03 00000</t>
  </si>
  <si>
    <t>80 0 03 70850</t>
  </si>
  <si>
    <t>Мероприятие "Обеспечение доступа социально ориентированных некоммерческих организаций к предоставлению услуг в сфере физической культуры и спорта"</t>
  </si>
  <si>
    <t>80 0 04 00000</t>
  </si>
  <si>
    <t>80 0 04 70850</t>
  </si>
  <si>
    <t>Сельское хозяйство и рыболовство</t>
  </si>
  <si>
    <t>72 0 11 19140</t>
  </si>
  <si>
    <t>Мероприятие " Текущее содержание и  ремонт  гидротехнических сооружений"</t>
  </si>
  <si>
    <t>Обеспечение безопасности гидротехнических сооружений</t>
  </si>
  <si>
    <t>Мероприятие "Создание  благоприятной среды жизнеобеспечения  населения"</t>
  </si>
  <si>
    <t>72 0 34 00000</t>
  </si>
  <si>
    <t>ОХРАНА ОКРУЖАЮЩЕЙ СРЕДЫ</t>
  </si>
  <si>
    <t>Охрана объектов растительного и животного мира и среды их обитания</t>
  </si>
  <si>
    <t>Мероприятие"Восстановление и экологическая реабилитация водных объектов, в тч. ПД"</t>
  </si>
  <si>
    <t>Создание контейнерных площадок</t>
  </si>
  <si>
    <t>72 0 35 00000</t>
  </si>
  <si>
    <t>72 0 30 00000</t>
  </si>
  <si>
    <t>74 0 15 85000</t>
  </si>
  <si>
    <t>72 0 35 S3270</t>
  </si>
  <si>
    <t>Мероприятия по финансовому обеспечению сертификатов дополнительного образования</t>
  </si>
  <si>
    <t xml:space="preserve">74 0 20 70301 </t>
  </si>
  <si>
    <t>74 0 20 70301</t>
  </si>
  <si>
    <t>Муниципальная программа "Антинаркотическая программа города Ишима"</t>
  </si>
  <si>
    <t>Мероприятие "Организация досуга несовершеннолетних, проведение мероприятий, направленных на пропаганду здорового образа жизни"</t>
  </si>
  <si>
    <t>84 0 00 00000</t>
  </si>
  <si>
    <t>84 0 01 00000</t>
  </si>
  <si>
    <t>84 0 01 70301</t>
  </si>
  <si>
    <t>75 0 09 72130</t>
  </si>
  <si>
    <t>Создание условий для эффективной деятельности учреждений и организаций физкультурно-спортивной направленности, ПСД на строительство муниципальных зданий учреждений спорта, социальной и молодежной политики, а также проведение достоверности определения сметной стоимости</t>
  </si>
  <si>
    <t>Мероприятие "Организация и осуществление мероприятий по обеспечению антитеррористической защищенности объектов образования"</t>
  </si>
  <si>
    <t>Осуществление мероприятий по антитеррористической защищенности объектов образования</t>
  </si>
  <si>
    <t>85 0 00 00000</t>
  </si>
  <si>
    <t>85 0 01 00000</t>
  </si>
  <si>
    <t>85 0 01 70300</t>
  </si>
  <si>
    <t>Мероприятие "Обеспечение повышения комфортности проживания граждан в жилищном фонде"</t>
  </si>
  <si>
    <t>Финансовое обеспечение расходов на оплату взносов на капитальный ремонт общего имущества в многоквартирном доме</t>
  </si>
  <si>
    <t>72 0 03 96170</t>
  </si>
  <si>
    <t>72 0 30 79920</t>
  </si>
  <si>
    <t xml:space="preserve">72 0 25 00000   </t>
  </si>
  <si>
    <t>Мероприятие" транспортировка тел из общественных мест в места проведения  судебно- медицинской экспертизы и предпохоронного содержания"</t>
  </si>
  <si>
    <t>Обеспечение равной доступности услуг общественного транспорта для отдельных категорий граждан</t>
  </si>
  <si>
    <t>80 0 02 00000</t>
  </si>
  <si>
    <t>80 0 02 70850</t>
  </si>
  <si>
    <t>73 0 15 S9790</t>
  </si>
  <si>
    <t>Содействие исполнения отдельных расходных обязательств по решению вопросов местного значения</t>
  </si>
  <si>
    <t>Выполнение работ, связанных  с осуществлением  регулярных перевозок пассажиров по регулируемым тарифам</t>
  </si>
  <si>
    <t>72 0 29 00000</t>
  </si>
  <si>
    <t>72 0 29 S9620</t>
  </si>
  <si>
    <t>72 0 34 85220</t>
  </si>
  <si>
    <t>Мероприятие "Организация благоустройства территории"</t>
  </si>
  <si>
    <t>Содержание мест ( площадок ) накопления твердых коммунальных отходов</t>
  </si>
  <si>
    <t>72 0 37 79820</t>
  </si>
  <si>
    <t>Мероприятие "Оснащение объекта "Центра культурного развития с концертным залом в г.Ишиме"</t>
  </si>
  <si>
    <t>Организация и поддержка организаций культуры и искусства</t>
  </si>
  <si>
    <t>75 0 06 72130</t>
  </si>
  <si>
    <t>Мероприятие "Дооборудование элементами доступности и техническими средствами адаптации объектов культуры"</t>
  </si>
  <si>
    <t>75 0 10 71750</t>
  </si>
  <si>
    <t>Дооборудование элементами доступности и техническими средствами адаптации объектов культуры</t>
  </si>
  <si>
    <t>72 0 37 00000</t>
  </si>
  <si>
    <t xml:space="preserve"> Иные закупки  товаров, работ и услуг для обеспечения государственных (муниципальных) нужд</t>
  </si>
  <si>
    <t>74 0 P3 00000</t>
  </si>
  <si>
    <t>Организация бесплатного горячего питания обучающихся,получающих начальное общее образование в государственных и муниципальных образовательных организациях</t>
  </si>
  <si>
    <t>73 0 11 L3040</t>
  </si>
  <si>
    <t xml:space="preserve">Миграционная политика </t>
  </si>
  <si>
    <t>Участие в осуществлении государственной политики в отношении соотечественников, проживающих за рубежом</t>
  </si>
  <si>
    <t>99 0 00 19170</t>
  </si>
  <si>
    <t>Мероприятие "Организация работ по расчистке участков русел рек"</t>
  </si>
  <si>
    <t>72 0 38 00000</t>
  </si>
  <si>
    <t>72 0 38 70470</t>
  </si>
  <si>
    <t>мероприятия по расчистке участков русел рек</t>
  </si>
  <si>
    <t>Защита населения и территории от чрезвычайных ситуаций природного и техногенного характера, пожарная безопасность</t>
  </si>
  <si>
    <t>Мероприятие " Реконструкция ,капитальный ремонт  гидротехнических сооружений, разработка проектной документации"</t>
  </si>
  <si>
    <t>Муниципальная программа "Профилактика терроризма, минимизация и (или) ликвидация последствий проявления терроризма на территории города Ишима в сфере образования, культуры, спорта, молодежной политики, социальной защиты"</t>
  </si>
  <si>
    <t>Предоставление социальной выплаты гражданам, имеющим трех и более детей, взамен предоставления земельного участка в собственность бесплатно</t>
  </si>
  <si>
    <t>Мероприятие "Организация работ по содержанию мест накопления  твердых коммунальных отходов"</t>
  </si>
  <si>
    <t>Осуществление переданных полномочий Российской Федерации на государственную регистрацию актов гражданского состояния</t>
  </si>
  <si>
    <t xml:space="preserve"> Социальные выплаты гражданам, кроме публичных нормативных социальных выплат
</t>
  </si>
  <si>
    <t>77 0 03 72710</t>
  </si>
  <si>
    <t>Мероприятие "Обеспечение проведения мероприятий по владению, пользованию и распоряжению земельными ресурсами"</t>
  </si>
  <si>
    <t>Обеспечение проведения мероприятий по владению, пользованию и распоряжению земельными ресурсами</t>
  </si>
  <si>
    <t>77 0 06 72710</t>
  </si>
  <si>
    <t>Мероприятие "Осуществление контроля за своевременностью и полнотой поступления платы за земельные участки, предоставленные по договорам аренды, купли-продажи"</t>
  </si>
  <si>
    <t>Осуществление контроля за своевременностью и полнотой поступления платы за земельные участки, предоставленные по договорам аренды, купли-продажи</t>
  </si>
  <si>
    <t>Мероприятие "Осуществление контроля за своевременностью и полнотой поступления платы за земельные участки, предоставленные по договорам аренды и купли продажи"</t>
  </si>
  <si>
    <t>Мероприятие "Организация работ по выполнению технических планов на бесхозяйные объекты газоснабжения"</t>
  </si>
  <si>
    <t>74 0 P3 14710</t>
  </si>
  <si>
    <t>Обеспечение охвата системой долговременного ухода лиц старше трудоспособного возраста и инвалидов, признанных нуждающимися в социальном обслуживании</t>
  </si>
  <si>
    <t>Мероприятие "Обеспечение деятельности подведомственного учреждения в части управления муниципальными объектами земельно-имущественного комплекса"</t>
  </si>
  <si>
    <t>77 0 00 0000</t>
  </si>
  <si>
    <t>Мероприятие "Оказание поддержки субъектам деловой сферы, а также отдельным категориям граждан"</t>
  </si>
  <si>
    <t>77 0 07 S1770</t>
  </si>
  <si>
    <t>77 0 07 0000</t>
  </si>
  <si>
    <t>77 0 08 00000</t>
  </si>
  <si>
    <t>77 0 08 71750</t>
  </si>
  <si>
    <t>76 0 04 00000</t>
  </si>
  <si>
    <t>76 0 04 73020</t>
  </si>
  <si>
    <t>72 0 39 76090</t>
  </si>
  <si>
    <t xml:space="preserve">Мероприятия по санитарной уборке города </t>
  </si>
  <si>
    <t>72 0 39 00000</t>
  </si>
  <si>
    <t>Мероприятия по капитальному ремонту гидротехнических сооружений, в том числе на разработку ПД за счет средств городского бюджета</t>
  </si>
  <si>
    <t>72 0 29 79620</t>
  </si>
  <si>
    <t>Мероприятие "Реконструкция, капитальный ремонт, ремонт объектов водоотведения, водоснабжения"</t>
  </si>
  <si>
    <t>Мероприятия по ремонту объектов водоотведения и водоснабжения</t>
  </si>
  <si>
    <t>72 0 28 00000</t>
  </si>
  <si>
    <t>72 0 28 75230</t>
  </si>
  <si>
    <t>Организация благоустройства общественных пространств</t>
  </si>
  <si>
    <t>Реализация программ формирования современной городской среды</t>
  </si>
  <si>
    <t>83 0 06 00000</t>
  </si>
  <si>
    <t>83 0 06 76090</t>
  </si>
  <si>
    <t>83 0 F2 00000</t>
  </si>
  <si>
    <t>83 0 F2 55550</t>
  </si>
  <si>
    <t>72 0 20  70300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</si>
  <si>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</si>
  <si>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73 0 19 S5220</t>
  </si>
  <si>
    <t>Мероприятие "Организация деятельности учреждений дополнительного образования детей"</t>
  </si>
  <si>
    <t>Организация деятельности учреждений дополнительного образования</t>
  </si>
  <si>
    <t>Организация деятельности учреждений дополнительного образования за счет средств городского бюджета</t>
  </si>
  <si>
    <t>74 0 22 00000</t>
  </si>
  <si>
    <t>74 0 22 S8150</t>
  </si>
  <si>
    <t>74 0 22 78150</t>
  </si>
  <si>
    <t>Мероприятие " Предоставление субсидий на возмещение затрат по оказанию гарантированного перечня услуг по погребению"</t>
  </si>
  <si>
    <t>Мероприятие «Создание условий для эффективной деятельности учреждений и организаций физкультурно-спортивной направленности, в том числе для лиц с ограниченными физическими возможностями»</t>
  </si>
  <si>
    <t>Создание условий для эффективной деятельности учреждений и организаций физкультурно-спортивной направленности, в том числе для лиц с ограниченными физическими возможностями</t>
  </si>
  <si>
    <t>74 0 19 00000</t>
  </si>
  <si>
    <t>74 0 19 S5000</t>
  </si>
  <si>
    <t>86 0 02 79602</t>
  </si>
  <si>
    <t>86 0 02 00000</t>
  </si>
  <si>
    <t>Обеспечение мероприятий по переселению граждан из аварийного жилищного фонда,  в том числе переселению граждан из аварийного жилищного фонда с учетом необходимости развития малоэтажного жилищного строительства</t>
  </si>
  <si>
    <t>Мероприятие "Переселение граждан из аварийного жилищного фонда"</t>
  </si>
  <si>
    <t>75 0 08 79780</t>
  </si>
  <si>
    <t>75 0 08 00000</t>
  </si>
  <si>
    <t>Проведение мероприятий по сохранению и использованию объектов культурного наследия, разработка проектной документации</t>
  </si>
  <si>
    <t>Мероприятие "Сохранение объектов культурного наследия"</t>
  </si>
  <si>
    <t>Культура</t>
  </si>
  <si>
    <t>Руководитель контрольно счетного органа муниципального образования и его заместители</t>
  </si>
  <si>
    <t>99 0 00 70106</t>
  </si>
  <si>
    <t>Обеспечение повышения эффективности работы организаций дорожного хозяйства</t>
  </si>
  <si>
    <t>Мероприятие "Приобретение дорожной техники специального назначения"</t>
  </si>
  <si>
    <t>Муниципальная программа "Основные направления   развития жилищно-коммунального хозяйства"</t>
  </si>
  <si>
    <t>Муниципальная программа "Развитие потребительского рынка, малого и среднего предпринимательства и инвестиционной деятельности в городе Ишиме"</t>
  </si>
  <si>
    <t xml:space="preserve">Муниципальная программа «Развитие жилищно-коммунального хозяйства, дорожно-транспортной сети и градостроительной деятельности в городе Ишиме </t>
  </si>
  <si>
    <t>организация мероприятий при осуществлении деятельности по обращению с животными без владельцев</t>
  </si>
  <si>
    <t xml:space="preserve">Муниципальная программа «Развитие жилищно-коммунального хозяйства, дорожно-транспортной сети и градостроительной деятельности в городе Ишиме" </t>
  </si>
  <si>
    <t>Муниципальная программа «Развитие жилищно-коммунального хозяйства, дорожно-транспортной сети и градостроительной деятельности в городе Ишиме »</t>
  </si>
  <si>
    <t>Муниципальная программа «Развитие жилищно-коммунального хозяйства, дорожно-транспортной сети и градостроительной деятельности в городе Ишиме»</t>
  </si>
  <si>
    <t xml:space="preserve">Мероприятие "Обеспечение деятельности подведомственных учреждений в рамках исполнения полномочия по оказанию гарантированного перечня услуг по погребению" </t>
  </si>
  <si>
    <t>видов расходов классификации расходов бюджета города на 2022 год</t>
  </si>
  <si>
    <t>Контрольно-счетная палата города Ишима</t>
  </si>
  <si>
    <t>Муниципальная программа "Развитие имущественного комплекса в городе Ишиме"</t>
  </si>
  <si>
    <t>Программа "Развитие имущественного комплекса в городе Ишиме"</t>
  </si>
  <si>
    <t>Муниципальная программа "Развитие культуры в городе Ишиме"</t>
  </si>
  <si>
    <t>Муниципальная программа "Реализация жилищной политики в городе Ишиме"</t>
  </si>
  <si>
    <t xml:space="preserve">Муниципальная программа "Развития образования в городе Ишиме" </t>
  </si>
  <si>
    <t>Муниципальная программа "Основные направления развития спорта, социальной и молодёжной политики в городе Ишиме"</t>
  </si>
  <si>
    <t>Муниципальная программа "Основные направления  развития транспортных услуг в  городе Ишиме"</t>
  </si>
  <si>
    <t xml:space="preserve">Муниципальная программа "Развитие образования в городе Ишиме" </t>
  </si>
  <si>
    <t>Муниципальная программа "Развитие  образования в городе Ишиме"</t>
  </si>
  <si>
    <t>Муниципальная программа "Развитие образования в городе Ишиме"</t>
  </si>
  <si>
    <t>Муниципальная программа "Поддержка социально ориентированных некоммерческих организаций на территории города Ишима"</t>
  </si>
  <si>
    <t>Муниципальная программа "Развитие физической культуры и спорта, социальной и молодёжной политики в городе Ишиме"</t>
  </si>
  <si>
    <t>Мероприятие "Исполнение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№125"</t>
  </si>
  <si>
    <t>Исполнение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</t>
  </si>
  <si>
    <t>Муниципальная программа "Реализация государственной национальной политики в городе Ишиме"</t>
  </si>
  <si>
    <t>Муниципальная программа " Развитие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 города Ишима"</t>
  </si>
  <si>
    <t>Муниципальная программа "Формирование современной городской среды в городе Ишиме"</t>
  </si>
  <si>
    <t>Мероприятие " Повышение безопасности  дорожного  движения"</t>
  </si>
  <si>
    <t xml:space="preserve"> Мероприятие " Санитарная уборка  города"  </t>
  </si>
  <si>
    <t>Мероприятие "Обеспечение нуждающихся в жилых помещениях малоимущих граждан жилыми помещениями"</t>
  </si>
  <si>
    <t>Обеспечение нуждающихся в жилых помещениях малоимущих граждан жилыми помещениями</t>
  </si>
  <si>
    <t xml:space="preserve">Мероприятие " организация мероприятий при осуществлении деятельности по обращению с животными" </t>
  </si>
  <si>
    <t>Мероприятие" Благоустройство дворовых территорий многоквартирных домов"</t>
  </si>
  <si>
    <t xml:space="preserve">Мероприятие " Благоустройство общественных пространств, в том числе разработка проектной документации"  </t>
  </si>
  <si>
    <t>72 0 20  00000</t>
  </si>
  <si>
    <t>Мероприятие "Организация работ   по благоустройству и содержанию мест захоронения"</t>
  </si>
  <si>
    <t xml:space="preserve">Организация работ по благоустройства  и содержанию мест захоронения </t>
  </si>
  <si>
    <t>77 0 06 79821</t>
  </si>
  <si>
    <t>Снос аварийных многоквартирных домов</t>
  </si>
  <si>
    <t>Мероприятие "Формирование  комфортной городской среды "</t>
  </si>
  <si>
    <t>Мероприятие " Организация по устройству минерализованных полос   территории города "</t>
  </si>
  <si>
    <t xml:space="preserve"> Организация мероприятий  по устройству минерализованных полос   территории города </t>
  </si>
  <si>
    <t>Мероприятия по капитальному ремонту гидротехнических сооружений</t>
  </si>
  <si>
    <t>Муниципальная программа "Развитие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 города Ишима"</t>
  </si>
  <si>
    <t xml:space="preserve">Мероприятие "Расходы, связанные с оказанием мер социальной поддержки" </t>
  </si>
  <si>
    <t>Бюджетные инвестиции в объекты капитального строительства государственной (муниципальной) собственности</t>
  </si>
  <si>
    <t>Иные пенсии, социальные доплаты к пенсиям</t>
  </si>
  <si>
    <t>310</t>
  </si>
  <si>
    <t xml:space="preserve">Строительство объектов коммунальной инфраструктуры, разработка ПД </t>
  </si>
  <si>
    <t>72 0 31 85220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</si>
  <si>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</si>
  <si>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Мероприятие: Формирование комфортной городской среды</t>
  </si>
  <si>
    <t>83 0 00  00000</t>
  </si>
  <si>
    <t>83 0 F2 0000</t>
  </si>
  <si>
    <t>83 0 F2 54240</t>
  </si>
  <si>
    <t>Муниципальная программа  "Формироваание современной городской среды"</t>
  </si>
  <si>
    <t>Мероприятия в области обеспечения безопасности гидротехнических сооружений</t>
  </si>
  <si>
    <t>72 0 06 79640</t>
  </si>
  <si>
    <t>Мероприятие по строительству и реконструкции объектов, разработка ПД</t>
  </si>
  <si>
    <t>Мероприятие "Инвентаризация мест захоронения"</t>
  </si>
  <si>
    <t>77 0 10 00000</t>
  </si>
  <si>
    <t>77 0 10 71750</t>
  </si>
  <si>
    <t>Судебная система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</si>
  <si>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</t>
  </si>
  <si>
    <t>99 0 00 51200</t>
  </si>
  <si>
    <t>Мероприятие "Обеспечение выплат ежемесячного денежного вознаграждания за выполнение функций классного руководства педагогическим работникам муниципальных общеобразовательных организаций, реализующих образоватеьные программы начального, общего, основного общего и среднего общего образования, в том числе адаптированные образовательные программы"</t>
  </si>
  <si>
    <t>73 0 21 00000</t>
  </si>
  <si>
    <t>73 0 21 53030</t>
  </si>
  <si>
    <t>Ежемесячное денежное вознаграждение за выполнение функций классного руководства педагогическим работникам муниципальных общеобразовательных организаций</t>
  </si>
  <si>
    <t>75 0 09 70300</t>
  </si>
  <si>
    <t>Организация и поддержка организаций дополнительного образования в области культуры</t>
  </si>
  <si>
    <t>Создание условий для повышения мотивации обучающихся к профессиональному самоопределению</t>
  </si>
  <si>
    <t>73 0 22 00000</t>
  </si>
  <si>
    <t>Мероприятие "Мероприятия в области градостроительной деятельности"</t>
  </si>
  <si>
    <t>Мероприятия в области градостроительной деятельности</t>
  </si>
  <si>
    <t>Мероприятие "Строительство объектов коммунальной инфраструктуры, разработка ПД "</t>
  </si>
  <si>
    <t>73 0 22 70300</t>
  </si>
  <si>
    <t>72 0 40 73390</t>
  </si>
  <si>
    <t>Мероприятие "Создание условий для повышения мотивации обучающихся к профессиональному самоопределению"</t>
  </si>
  <si>
    <t>Муниципальная программа "Формирование современной городской среды в г. Ишиме в 2018-2022 годы"</t>
  </si>
  <si>
    <t>Мероприятие "Благоустройство общественных пространств, в том числе разработка проектной документации"</t>
  </si>
  <si>
    <t>Организация предоставления общедоступного и бесплатного дошкольного образования, общедоступного и бесплатного начального общего, основного общего, среднего общего образования</t>
  </si>
  <si>
    <t>73 0 20 10430</t>
  </si>
  <si>
    <t>Резервный фонд Правительства Тюменской области</t>
  </si>
  <si>
    <t>76 0 04 00700</t>
  </si>
  <si>
    <t>Текущее содержание и текущий ремонт гидротехнических сооружений</t>
  </si>
  <si>
    <t>72 0 06 70460</t>
  </si>
  <si>
    <t>Мероприятия по капитальному ремонту гидротехнических сооружений, в том числе на разработку ПД</t>
  </si>
  <si>
    <t>72 0 29 19620</t>
  </si>
  <si>
    <t>Мероприятие "Подготовка документации для оформления прав на объекты незавершенного строительства"</t>
  </si>
  <si>
    <t>77 0 11 00000</t>
  </si>
  <si>
    <t>77 0 11 72720</t>
  </si>
  <si>
    <t>Мероприятия по выполнению кадастровых работ</t>
  </si>
  <si>
    <t>Мероприятие по строительству и реконструкции объектов</t>
  </si>
  <si>
    <t>72 0 31 25220</t>
  </si>
  <si>
    <t>Мероприятие "Реализация инициативных проектов</t>
  </si>
  <si>
    <t>83 0 05 00000</t>
  </si>
  <si>
    <t>Реализация инициативного проекта (благоустройство березовой рощи в границах улиц Раича-Толбухина-Ворошилова)</t>
  </si>
  <si>
    <t>83 0 05 S0012</t>
  </si>
  <si>
    <t>75 0 09 10440</t>
  </si>
  <si>
    <t>75 0 09 72120</t>
  </si>
  <si>
    <t>Создание условий для организации досуга и обеспечения жителей муниципальных образований услугами организаций культуры, организация библиотечного обслуживания населения, комплектование и обеспечение сохранности библиотечных фондов библиотек муниципальных районов и городских округов</t>
  </si>
  <si>
    <t>Организация и поддержка муниципальных музеев</t>
  </si>
  <si>
    <t>75 0 11 S0011</t>
  </si>
  <si>
    <t>75 0 11 00000</t>
  </si>
  <si>
    <t>Мероприятие "Реализация инициативных проектов"</t>
  </si>
  <si>
    <t>Реализация инициативного проекта ("Капитальный ремонт помещения библиотеки по адресу: г.Ишим, ул. Большая, д.190")</t>
  </si>
  <si>
    <t>Создание условий для эффективной деятельности учреждений и организаций физкультурно-спортивной направленности, проведение капитального ремонта, ПСД на строительство муниципальных зданий учреждений спорта, социальной и молодежной политики, а также проведение достоверности определения сметной стоимости</t>
  </si>
  <si>
    <t>Мероприятие "Приобретение имущества в муниципальную собственность"</t>
  </si>
  <si>
    <t>77 0 12 00000</t>
  </si>
  <si>
    <t>77 0 12 71750</t>
  </si>
  <si>
    <t>72 0 31 00000</t>
  </si>
  <si>
    <t>Исполнение судебных актов</t>
  </si>
  <si>
    <t xml:space="preserve">99 0 00 70700 </t>
  </si>
  <si>
    <t>830</t>
  </si>
  <si>
    <t>Обеспечение условий для развития на территории муниципальных образований физической культуры, школьного спорта и массового спорта, организацию проведения официальных физкультурно-оздоровительных и спортивных мероприятий муниципальных образований</t>
  </si>
  <si>
    <t>74 0 19 10410</t>
  </si>
  <si>
    <t>74 0 19 71750</t>
  </si>
  <si>
    <t>74 0 15 10410</t>
  </si>
  <si>
    <t>Мероприятие "Снижение криминализации общества путем профилактики правонарушений и преступлений, недопущение вовлечения в преступность, в том числе в соверешение правонарушений и преступлений террористической направленности, новых лиц"</t>
  </si>
  <si>
    <t>79 0 03 00000</t>
  </si>
  <si>
    <t>Участие товариществ собственников жилья, кондоминиумов, домовых комитетов в проведении мероприятий по предупреждению правонарушений</t>
  </si>
  <si>
    <t>79 0 03 11430</t>
  </si>
  <si>
    <t>Премирование победителей и призеров областных конкурсов на звание "Лучшая народная дружина", "Лучший народный дружинник"</t>
  </si>
  <si>
    <t>Социальные обеспечение и иные выплаты населению</t>
  </si>
  <si>
    <t>Иные выплаты населению</t>
  </si>
  <si>
    <t>79 0 03 11500</t>
  </si>
  <si>
    <t>183</t>
  </si>
  <si>
    <t>Мероприятие "Обеспечение получения общедоступного и бесплатного дошкольного образования"</t>
  </si>
  <si>
    <t>Дополнительное финансовое обеспечение мероприятий по организации питания обучающихся муниципальных образовательных организаций</t>
  </si>
  <si>
    <t>73 0 23 00000</t>
  </si>
  <si>
    <t>73 0 23 19970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</si>
  <si>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</si>
  <si>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</si>
  <si>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Специальные расходы</t>
  </si>
  <si>
    <t>99 0 00 70020</t>
  </si>
  <si>
    <t>99 0 00 20020</t>
  </si>
  <si>
    <t>Поощрение за достижение наилучших (высоких) значений показателей деятельности органов местного самоуправления и (или) достижения наилучших (высоких) показателей социально-экономического развития (рейтингов).</t>
  </si>
  <si>
    <t>99 0 000 20020</t>
  </si>
  <si>
    <t>72 0 26 00000</t>
  </si>
  <si>
    <t>72 0 26 79822</t>
  </si>
  <si>
    <t>Мероприятие "Проведение работ по сносу аварийных многоквартирных домов"</t>
  </si>
  <si>
    <t>Мероприятие "Содействие в поиске деловых партнеров путем обеспечения участия социальных предприятий в ярмарках, деловых конгрессах, выставках на территориях субьекта РФ и на территориях муниципальных образований"</t>
  </si>
  <si>
    <t>78 0 06 00000</t>
  </si>
  <si>
    <t>78 0 06 70200</t>
  </si>
  <si>
    <t>Финансовое обеспечение поощрения за достижение показателей деятельности органов исполнительной власти Тюменской области</t>
  </si>
  <si>
    <t>99 0 00 55490</t>
  </si>
  <si>
    <t>360</t>
  </si>
  <si>
    <t>Решение вопросов местного значения</t>
  </si>
  <si>
    <t>76 0 01 19990</t>
  </si>
  <si>
    <t>Проведение мероприятий по противопожарному обустройству городского округа</t>
  </si>
  <si>
    <t>76 0 03 76120</t>
  </si>
  <si>
    <t>Мероприятие "Организация по устройству минерализованных полос территории города"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</si>
  <si>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</si>
  <si>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77 0 13 00000</t>
  </si>
  <si>
    <t>77 0 13 09602</t>
  </si>
  <si>
    <t>Мероприятия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 за счет средств областного бюджета</t>
  </si>
  <si>
    <t>86 0 01 40200</t>
  </si>
  <si>
    <t>74 0 04 19990</t>
  </si>
  <si>
    <t>75 0 01 19990</t>
  </si>
  <si>
    <t>75 0 02 19990</t>
  </si>
  <si>
    <t>75 0 03 19990</t>
  </si>
  <si>
    <t>74 0 01 19990</t>
  </si>
  <si>
    <t>73 0 15 10430</t>
  </si>
  <si>
    <t>73 0 16 10430</t>
  </si>
  <si>
    <t>74 0 22 19990</t>
  </si>
  <si>
    <t>74 0 08 19990</t>
  </si>
  <si>
    <t>75 0 05 19990</t>
  </si>
  <si>
    <t>Организация предоставления дополнительного образования детей в муниципальных образовательных организациях дополнительного образования детей</t>
  </si>
  <si>
    <t>75 0 09 10420</t>
  </si>
  <si>
    <t>Мероприятие "Создание условий для эффективной деятельности учреждений и организаций физкультурно-спортивной направленности, в том числе для лиц с ограниченными физическими возможностями"</t>
  </si>
  <si>
    <t>Мероприятие "Строительство (реконструкция), включая разработку проектной документации и инженерное оборудование, требующее технологического присоединения к сетям (без учета региональных проектов)"</t>
  </si>
  <si>
    <t>73 0 24 25220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</si>
  <si>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</t>
  </si>
  <si>
    <t>83 0 F2 5424F</t>
  </si>
  <si>
    <t>Мероприятие "Региональный проект "Культурная среда" в рамках реализации национального проекта "Культура"</t>
  </si>
  <si>
    <t>Техническое оснащение муниципальных музеев</t>
  </si>
  <si>
    <t>75 0 A1 00000</t>
  </si>
  <si>
    <t>75 0 A1 55900</t>
  </si>
  <si>
    <t>Приложение 8</t>
  </si>
  <si>
    <t>от 22.12.2022 №158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</si>
</sst>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23" x14ac:knownFonts="1"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family val="2"/>
      <charset val="204"/>
    </font>
    <font>
      <b/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 Cyr"/>
    </font>
    <font>
      <i/>
      <sz val="10"/>
      <name val="Arial"/>
      <family val="2"/>
      <charset val="204"/>
    </font>
    <font>
      <i/>
      <sz val="10"/>
      <name val="Arial Cyr"/>
      <charset val="204"/>
    </font>
    <font>
      <b/>
      <sz val="10"/>
      <name val="Arial Cyr"/>
      <family val="2"/>
      <charset val="204"/>
    </font>
    <font>
      <sz val="12"/>
      <name val="Arial Cyr"/>
      <charset val="204"/>
    </font>
    <font>
      <sz val="8"/>
      <name val="Arial Cyr"/>
      <family val="2"/>
      <charset val="204"/>
    </font>
    <font>
      <b/>
      <sz val="12"/>
      <name val="Arial Cyr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Arial Cyr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 cyr"/>
      <charset val="204"/>
    </font>
    <font>
      <i/>
      <sz val="10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7">
    <xf numFmtId="0" fontId="0" fillId="0" borderId="0"/>
    <xf numFmtId="0" fontId="5" fillId="0" borderId="0"/>
    <xf numFmtId="0" fontId="5" fillId="0" borderId="0"/>
    <xf numFmtId="0" fontId="14" fillId="0" borderId="0"/>
    <xf numFmtId="0" fontId="4" fillId="0" borderId="0"/>
    <xf numFmtId="0" fontId="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7" fillId="0" borderId="0"/>
    <xf numFmtId="0" fontId="14" fillId="0" borderId="0"/>
  </cellStyleXfs>
  <cellXfs count="275">
    <xf numFmtId="0" fontId="0" fillId="0" borderId="0" xfId="0"/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Alignment="1"/>
    <xf numFmtId="0" fontId="0" fillId="2" borderId="0" xfId="0" applyFont="1" applyFill="1" applyAlignment="1">
      <alignment horizontal="right"/>
    </xf>
    <xf numFmtId="0" fontId="11" fillId="2" borderId="0" xfId="0" applyFont="1" applyFill="1" applyAlignment="1">
      <alignment wrapText="1"/>
    </xf>
    <xf numFmtId="0" fontId="7" fillId="2" borderId="0" xfId="0" applyFont="1" applyFill="1"/>
    <xf numFmtId="0" fontId="18" fillId="2" borderId="0" xfId="0" applyFont="1" applyFill="1"/>
    <xf numFmtId="0" fontId="0" fillId="2" borderId="0" xfId="0" applyFont="1" applyFill="1" applyBorder="1"/>
    <xf numFmtId="0" fontId="11" fillId="2" borderId="0" xfId="0" applyFont="1" applyFill="1" applyAlignment="1">
      <alignment horizontal="center" wrapText="1"/>
    </xf>
    <xf numFmtId="0" fontId="6" fillId="2" borderId="0" xfId="0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horizontal="left" vertical="top" wrapText="1"/>
    </xf>
    <xf numFmtId="49" fontId="7" fillId="0" borderId="2" xfId="0" applyNumberFormat="1" applyFont="1" applyFill="1" applyBorder="1" applyAlignment="1" applyProtection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/>
    <xf numFmtId="49" fontId="7" fillId="0" borderId="1" xfId="0" applyNumberFormat="1" applyFont="1" applyFill="1" applyBorder="1" applyAlignment="1" applyProtection="1">
      <alignment horizontal="center" wrapText="1"/>
    </xf>
    <xf numFmtId="0" fontId="8" fillId="0" borderId="3" xfId="4" applyFont="1" applyFill="1" applyBorder="1" applyAlignment="1">
      <alignment wrapText="1"/>
    </xf>
    <xf numFmtId="49" fontId="8" fillId="0" borderId="14" xfId="0" applyNumberFormat="1" applyFont="1" applyFill="1" applyBorder="1" applyAlignment="1">
      <alignment horizontal="left" vertical="top" wrapText="1"/>
    </xf>
    <xf numFmtId="49" fontId="0" fillId="0" borderId="5" xfId="0" applyNumberFormat="1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 applyProtection="1">
      <alignment horizontal="left" vertical="center" wrapText="1"/>
    </xf>
    <xf numFmtId="0" fontId="8" fillId="0" borderId="8" xfId="0" applyFont="1" applyFill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49" fontId="0" fillId="0" borderId="22" xfId="0" applyNumberFormat="1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left" vertical="top" wrapText="1"/>
    </xf>
    <xf numFmtId="49" fontId="8" fillId="0" borderId="4" xfId="0" applyNumberFormat="1" applyFont="1" applyFill="1" applyBorder="1" applyAlignment="1">
      <alignment horizontal="left" vertical="top" wrapText="1"/>
    </xf>
    <xf numFmtId="49" fontId="6" fillId="0" borderId="3" xfId="0" applyNumberFormat="1" applyFont="1" applyFill="1" applyBorder="1" applyAlignment="1">
      <alignment horizontal="center" wrapText="1"/>
    </xf>
    <xf numFmtId="0" fontId="15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49" fontId="15" fillId="0" borderId="3" xfId="0" applyNumberFormat="1" applyFont="1" applyFill="1" applyBorder="1" applyAlignment="1" applyProtection="1">
      <alignment horizontal="center" wrapText="1"/>
    </xf>
    <xf numFmtId="49" fontId="6" fillId="0" borderId="4" xfId="0" applyNumberFormat="1" applyFont="1" applyFill="1" applyBorder="1" applyAlignment="1">
      <alignment horizontal="center" wrapText="1"/>
    </xf>
    <xf numFmtId="49" fontId="19" fillId="0" borderId="4" xfId="0" applyNumberFormat="1" applyFont="1" applyFill="1" applyBorder="1" applyAlignment="1" applyProtection="1">
      <alignment horizontal="center" wrapText="1"/>
    </xf>
    <xf numFmtId="0" fontId="19" fillId="0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/>
    <xf numFmtId="0" fontId="6" fillId="0" borderId="8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top"/>
    </xf>
    <xf numFmtId="49" fontId="19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top" wrapText="1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/>
    </xf>
    <xf numFmtId="0" fontId="6" fillId="0" borderId="1" xfId="13" applyFont="1" applyFill="1" applyBorder="1" applyAlignment="1">
      <alignment vertical="top" wrapText="1"/>
    </xf>
    <xf numFmtId="49" fontId="6" fillId="0" borderId="1" xfId="13" applyNumberFormat="1" applyFont="1" applyFill="1" applyBorder="1" applyAlignment="1">
      <alignment horizontal="center"/>
    </xf>
    <xf numFmtId="0" fontId="6" fillId="0" borderId="1" xfId="13" applyFont="1" applyFill="1" applyBorder="1" applyAlignment="1"/>
    <xf numFmtId="0" fontId="6" fillId="0" borderId="1" xfId="13" applyFont="1" applyFill="1" applyBorder="1" applyAlignment="1">
      <alignment horizontal="center"/>
    </xf>
    <xf numFmtId="0" fontId="8" fillId="0" borderId="1" xfId="13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49" fontId="0" fillId="0" borderId="9" xfId="0" applyNumberFormat="1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/>
    </xf>
    <xf numFmtId="49" fontId="6" fillId="0" borderId="9" xfId="0" applyNumberFormat="1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left" vertical="top" wrapText="1"/>
    </xf>
    <xf numFmtId="49" fontId="6" fillId="0" borderId="8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49" fontId="6" fillId="0" borderId="5" xfId="0" applyNumberFormat="1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 applyProtection="1">
      <alignment horizontal="center" wrapText="1"/>
    </xf>
    <xf numFmtId="49" fontId="5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>
      <alignment horizontal="center" wrapText="1"/>
    </xf>
    <xf numFmtId="49" fontId="6" fillId="0" borderId="8" xfId="0" applyNumberFormat="1" applyFont="1" applyFill="1" applyBorder="1" applyAlignment="1">
      <alignment horizontal="left" vertical="top" wrapText="1"/>
    </xf>
    <xf numFmtId="0" fontId="8" fillId="0" borderId="4" xfId="4" applyFont="1" applyFill="1" applyBorder="1" applyAlignment="1">
      <alignment wrapText="1"/>
    </xf>
    <xf numFmtId="0" fontId="0" fillId="0" borderId="1" xfId="0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vertical="top" wrapText="1"/>
    </xf>
    <xf numFmtId="49" fontId="0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0" fontId="0" fillId="0" borderId="0" xfId="0" applyFont="1" applyFill="1"/>
    <xf numFmtId="0" fontId="7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1" fontId="0" fillId="0" borderId="1" xfId="0" applyNumberFormat="1" applyFont="1" applyFill="1" applyBorder="1" applyAlignment="1"/>
    <xf numFmtId="0" fontId="1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8" fillId="0" borderId="1" xfId="0" applyFont="1" applyFill="1" applyBorder="1" applyAlignment="1"/>
    <xf numFmtId="49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/>
    <xf numFmtId="0" fontId="7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justify" vertical="top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justify" vertical="top"/>
    </xf>
    <xf numFmtId="49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/>
    <xf numFmtId="0" fontId="0" fillId="0" borderId="1" xfId="0" applyNumberFormat="1" applyFont="1" applyFill="1" applyBorder="1" applyAlignment="1">
      <alignment vertical="top" wrapText="1"/>
    </xf>
    <xf numFmtId="1" fontId="18" fillId="0" borderId="1" xfId="0" applyNumberFormat="1" applyFont="1" applyFill="1" applyBorder="1" applyAlignment="1"/>
    <xf numFmtId="1" fontId="6" fillId="0" borderId="1" xfId="0" applyNumberFormat="1" applyFont="1" applyFill="1" applyBorder="1"/>
    <xf numFmtId="1" fontId="0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wrapText="1"/>
    </xf>
    <xf numFmtId="0" fontId="19" fillId="0" borderId="0" xfId="0" applyFont="1" applyFill="1" applyAlignment="1">
      <alignment horizontal="justify" vertical="center"/>
    </xf>
    <xf numFmtId="0" fontId="6" fillId="0" borderId="3" xfId="0" applyFont="1" applyFill="1" applyBorder="1" applyAlignment="1">
      <alignment horizontal="justify" vertical="top"/>
    </xf>
    <xf numFmtId="0" fontId="6" fillId="0" borderId="0" xfId="0" applyFont="1" applyFill="1" applyAlignment="1">
      <alignment horizontal="left" vertical="center" wrapText="1"/>
    </xf>
    <xf numFmtId="49" fontId="6" fillId="0" borderId="18" xfId="0" applyNumberFormat="1" applyFont="1" applyFill="1" applyBorder="1" applyAlignment="1" applyProtection="1">
      <alignment horizontal="left" vertical="center" wrapText="1"/>
    </xf>
    <xf numFmtId="0" fontId="6" fillId="0" borderId="5" xfId="0" applyFont="1" applyFill="1" applyBorder="1"/>
    <xf numFmtId="49" fontId="16" fillId="0" borderId="1" xfId="0" applyNumberFormat="1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center"/>
    </xf>
    <xf numFmtId="0" fontId="6" fillId="0" borderId="9" xfId="0" applyFont="1" applyFill="1" applyBorder="1"/>
    <xf numFmtId="0" fontId="6" fillId="0" borderId="22" xfId="0" applyFont="1" applyFill="1" applyBorder="1"/>
    <xf numFmtId="49" fontId="8" fillId="0" borderId="21" xfId="0" applyNumberFormat="1" applyFont="1" applyFill="1" applyBorder="1" applyAlignment="1">
      <alignment horizontal="left" vertical="top" wrapText="1"/>
    </xf>
    <xf numFmtId="49" fontId="8" fillId="0" borderId="12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49" fontId="19" fillId="0" borderId="1" xfId="0" applyNumberFormat="1" applyFont="1" applyFill="1" applyBorder="1" applyAlignment="1" applyProtection="1">
      <alignment horizontal="center" wrapText="1"/>
    </xf>
    <xf numFmtId="49" fontId="6" fillId="0" borderId="9" xfId="0" applyNumberFormat="1" applyFont="1" applyFill="1" applyBorder="1" applyAlignment="1">
      <alignment horizontal="left" vertical="top" wrapText="1"/>
    </xf>
    <xf numFmtId="49" fontId="6" fillId="0" borderId="8" xfId="0" applyNumberFormat="1" applyFont="1" applyFill="1" applyBorder="1" applyAlignment="1" applyProtection="1">
      <alignment horizontal="center" wrapText="1"/>
    </xf>
    <xf numFmtId="49" fontId="6" fillId="0" borderId="3" xfId="0" applyNumberFormat="1" applyFont="1" applyFill="1" applyBorder="1" applyAlignment="1" applyProtection="1">
      <alignment horizontal="center" wrapText="1"/>
    </xf>
    <xf numFmtId="0" fontId="6" fillId="0" borderId="1" xfId="0" applyFont="1" applyFill="1" applyBorder="1" applyAlignment="1">
      <alignment horizontal="right"/>
    </xf>
    <xf numFmtId="49" fontId="6" fillId="0" borderId="21" xfId="0" applyNumberFormat="1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49" fontId="19" fillId="0" borderId="3" xfId="0" applyNumberFormat="1" applyFont="1" applyFill="1" applyBorder="1" applyAlignment="1" applyProtection="1">
      <alignment horizontal="center" wrapText="1"/>
    </xf>
    <xf numFmtId="49" fontId="7" fillId="0" borderId="1" xfId="0" applyNumberFormat="1" applyFont="1" applyFill="1" applyBorder="1" applyAlignment="1" applyProtection="1">
      <alignment horizontal="left" vertical="top" wrapText="1"/>
    </xf>
    <xf numFmtId="0" fontId="1" fillId="0" borderId="1" xfId="0" applyFont="1" applyFill="1" applyBorder="1" applyAlignment="1"/>
    <xf numFmtId="0" fontId="6" fillId="0" borderId="1" xfId="0" applyFont="1" applyFill="1" applyBorder="1" applyAlignment="1">
      <alignment horizontal="justify" vertical="top" wrapText="1"/>
    </xf>
    <xf numFmtId="164" fontId="7" fillId="0" borderId="2" xfId="0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>
      <alignment horizontal="left" vertical="top" wrapText="1"/>
    </xf>
    <xf numFmtId="0" fontId="5" fillId="0" borderId="1" xfId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vertical="top" wrapText="1"/>
    </xf>
    <xf numFmtId="49" fontId="0" fillId="0" borderId="1" xfId="0" applyNumberFormat="1" applyFont="1" applyFill="1" applyBorder="1" applyAlignment="1"/>
    <xf numFmtId="0" fontId="0" fillId="0" borderId="1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center"/>
    </xf>
    <xf numFmtId="0" fontId="0" fillId="0" borderId="9" xfId="0" applyFont="1" applyFill="1" applyBorder="1" applyAlignment="1"/>
    <xf numFmtId="49" fontId="6" fillId="0" borderId="3" xfId="0" applyNumberFormat="1" applyFont="1" applyFill="1" applyBorder="1" applyAlignment="1">
      <alignment horizontal="left" vertical="top" wrapText="1"/>
    </xf>
    <xf numFmtId="49" fontId="19" fillId="0" borderId="24" xfId="0" applyNumberFormat="1" applyFont="1" applyFill="1" applyBorder="1" applyAlignment="1" applyProtection="1">
      <alignment horizontal="left" vertical="center" wrapText="1"/>
    </xf>
    <xf numFmtId="49" fontId="8" fillId="0" borderId="8" xfId="0" applyNumberFormat="1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wrapText="1"/>
    </xf>
    <xf numFmtId="49" fontId="6" fillId="0" borderId="12" xfId="0" applyNumberFormat="1" applyFont="1" applyFill="1" applyBorder="1" applyAlignment="1">
      <alignment horizontal="left" vertical="top" wrapText="1"/>
    </xf>
    <xf numFmtId="49" fontId="6" fillId="0" borderId="13" xfId="0" applyNumberFormat="1" applyFont="1" applyFill="1" applyBorder="1" applyAlignment="1" applyProtection="1">
      <alignment horizontal="left" vertical="center" wrapText="1"/>
    </xf>
    <xf numFmtId="49" fontId="8" fillId="0" borderId="3" xfId="0" applyNumberFormat="1" applyFont="1" applyFill="1" applyBorder="1" applyAlignment="1" applyProtection="1">
      <alignment horizontal="left" vertical="top" wrapText="1"/>
    </xf>
    <xf numFmtId="49" fontId="6" fillId="0" borderId="6" xfId="0" applyNumberFormat="1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vertical="top" wrapText="1"/>
    </xf>
    <xf numFmtId="49" fontId="19" fillId="0" borderId="8" xfId="0" applyNumberFormat="1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left" vertical="top" wrapText="1"/>
    </xf>
    <xf numFmtId="49" fontId="19" fillId="0" borderId="3" xfId="0" applyNumberFormat="1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vertical="top" wrapText="1"/>
    </xf>
    <xf numFmtId="49" fontId="6" fillId="0" borderId="1" xfId="13" applyNumberFormat="1" applyFont="1" applyFill="1" applyBorder="1" applyAlignment="1">
      <alignment horizontal="center" wrapText="1"/>
    </xf>
    <xf numFmtId="0" fontId="8" fillId="0" borderId="9" xfId="13" applyFont="1" applyFill="1" applyBorder="1" applyAlignment="1">
      <alignment vertical="top" wrapText="1"/>
    </xf>
    <xf numFmtId="0" fontId="6" fillId="0" borderId="1" xfId="0" applyFont="1" applyFill="1" applyBorder="1" applyAlignment="1"/>
    <xf numFmtId="0" fontId="6" fillId="0" borderId="9" xfId="0" applyFont="1" applyFill="1" applyBorder="1" applyAlignment="1">
      <alignment wrapText="1"/>
    </xf>
    <xf numFmtId="49" fontId="0" fillId="0" borderId="5" xfId="0" applyNumberFormat="1" applyFont="1" applyFill="1" applyBorder="1" applyAlignment="1">
      <alignment horizontal="center"/>
    </xf>
    <xf numFmtId="0" fontId="0" fillId="0" borderId="5" xfId="0" applyFont="1" applyFill="1" applyBorder="1" applyAlignment="1"/>
    <xf numFmtId="0" fontId="0" fillId="0" borderId="5" xfId="0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3" fillId="0" borderId="9" xfId="0" applyFont="1" applyFill="1" applyBorder="1" applyAlignment="1">
      <alignment vertical="top" wrapText="1"/>
    </xf>
    <xf numFmtId="49" fontId="6" fillId="0" borderId="9" xfId="13" applyNumberFormat="1" applyFont="1" applyFill="1" applyBorder="1" applyAlignment="1">
      <alignment horizontal="center"/>
    </xf>
    <xf numFmtId="0" fontId="6" fillId="0" borderId="9" xfId="0" applyFont="1" applyFill="1" applyBorder="1" applyAlignment="1"/>
    <xf numFmtId="0" fontId="6" fillId="0" borderId="9" xfId="13" applyFont="1" applyFill="1" applyBorder="1" applyAlignment="1">
      <alignment horizontal="center"/>
    </xf>
    <xf numFmtId="0" fontId="6" fillId="0" borderId="9" xfId="0" applyFont="1" applyFill="1" applyBorder="1" applyAlignment="1">
      <alignment vertical="top" wrapText="1"/>
    </xf>
    <xf numFmtId="0" fontId="1" fillId="0" borderId="9" xfId="13" applyFont="1" applyFill="1" applyBorder="1" applyAlignment="1">
      <alignment vertical="top" wrapText="1"/>
    </xf>
    <xf numFmtId="49" fontId="0" fillId="0" borderId="9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vertical="center" wrapText="1"/>
    </xf>
    <xf numFmtId="0" fontId="6" fillId="0" borderId="9" xfId="13" applyFont="1" applyFill="1" applyBorder="1" applyAlignment="1">
      <alignment vertical="top" wrapText="1"/>
    </xf>
    <xf numFmtId="0" fontId="6" fillId="0" borderId="9" xfId="0" applyFont="1" applyFill="1" applyBorder="1" applyAlignment="1">
      <alignment horizontal="right" wrapText="1"/>
    </xf>
    <xf numFmtId="0" fontId="6" fillId="0" borderId="9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vertical="top" wrapText="1"/>
    </xf>
    <xf numFmtId="0" fontId="0" fillId="0" borderId="9" xfId="0" applyFont="1" applyFill="1" applyBorder="1" applyAlignment="1">
      <alignment horizontal="center"/>
    </xf>
    <xf numFmtId="1" fontId="0" fillId="0" borderId="9" xfId="0" applyNumberFormat="1" applyFont="1" applyFill="1" applyBorder="1" applyAlignment="1"/>
    <xf numFmtId="49" fontId="9" fillId="0" borderId="2" xfId="0" applyNumberFormat="1" applyFont="1" applyFill="1" applyBorder="1" applyAlignment="1" applyProtection="1">
      <alignment horizontal="left" vertical="top" wrapText="1"/>
    </xf>
    <xf numFmtId="49" fontId="7" fillId="0" borderId="0" xfId="0" applyNumberFormat="1" applyFont="1" applyFill="1" applyBorder="1" applyAlignment="1" applyProtection="1">
      <alignment horizontal="left" vertical="top" wrapText="1"/>
    </xf>
    <xf numFmtId="49" fontId="0" fillId="0" borderId="1" xfId="0" applyNumberFormat="1" applyFont="1" applyFill="1" applyBorder="1" applyAlignment="1" applyProtection="1">
      <alignment horizontal="left" vertical="top" wrapText="1"/>
    </xf>
    <xf numFmtId="49" fontId="5" fillId="0" borderId="0" xfId="0" applyNumberFormat="1" applyFont="1" applyFill="1" applyBorder="1" applyAlignment="1" applyProtection="1">
      <alignment horizontal="left" vertical="top" wrapText="1"/>
    </xf>
    <xf numFmtId="49" fontId="9" fillId="0" borderId="15" xfId="0" applyNumberFormat="1" applyFont="1" applyFill="1" applyBorder="1" applyAlignment="1" applyProtection="1">
      <alignment horizontal="left" vertical="top" wrapText="1"/>
    </xf>
    <xf numFmtId="0" fontId="8" fillId="0" borderId="4" xfId="0" applyFont="1" applyFill="1" applyBorder="1" applyAlignment="1">
      <alignment wrapText="1"/>
    </xf>
    <xf numFmtId="49" fontId="0" fillId="0" borderId="8" xfId="0" applyNumberFormat="1" applyFont="1" applyFill="1" applyBorder="1" applyAlignment="1">
      <alignment horizontal="center" wrapText="1"/>
    </xf>
    <xf numFmtId="49" fontId="0" fillId="0" borderId="3" xfId="0" applyNumberFormat="1" applyFont="1" applyFill="1" applyBorder="1" applyAlignment="1">
      <alignment horizontal="center" wrapText="1"/>
    </xf>
    <xf numFmtId="49" fontId="6" fillId="0" borderId="4" xfId="0" applyNumberFormat="1" applyFont="1" applyFill="1" applyBorder="1" applyAlignment="1">
      <alignment horizontal="center"/>
    </xf>
    <xf numFmtId="49" fontId="0" fillId="0" borderId="4" xfId="0" applyNumberFormat="1" applyFont="1" applyFill="1" applyBorder="1" applyAlignment="1">
      <alignment horizontal="center" wrapText="1"/>
    </xf>
    <xf numFmtId="0" fontId="6" fillId="0" borderId="1" xfId="11" applyFont="1" applyFill="1" applyBorder="1" applyAlignment="1">
      <alignment horizontal="left" vertical="top" wrapText="1"/>
    </xf>
    <xf numFmtId="0" fontId="19" fillId="0" borderId="3" xfId="0" applyFont="1" applyFill="1" applyBorder="1" applyAlignment="1"/>
    <xf numFmtId="0" fontId="6" fillId="0" borderId="8" xfId="0" applyFont="1" applyFill="1" applyBorder="1" applyAlignment="1">
      <alignment vertical="top" wrapText="1"/>
    </xf>
    <xf numFmtId="49" fontId="6" fillId="0" borderId="8" xfId="0" applyNumberFormat="1" applyFont="1" applyFill="1" applyBorder="1" applyAlignment="1">
      <alignment horizontal="center" wrapText="1"/>
    </xf>
    <xf numFmtId="0" fontId="6" fillId="0" borderId="8" xfId="0" applyNumberFormat="1" applyFont="1" applyFill="1" applyBorder="1" applyAlignment="1">
      <alignment horizontal="right"/>
    </xf>
    <xf numFmtId="0" fontId="6" fillId="0" borderId="3" xfId="0" applyNumberFormat="1" applyFont="1" applyFill="1" applyBorder="1" applyAlignment="1">
      <alignment horizontal="right"/>
    </xf>
    <xf numFmtId="0" fontId="6" fillId="0" borderId="4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 wrapText="1"/>
    </xf>
    <xf numFmtId="0" fontId="20" fillId="0" borderId="1" xfId="13" applyFont="1" applyFill="1" applyBorder="1" applyAlignment="1">
      <alignment horizontal="center"/>
    </xf>
    <xf numFmtId="49" fontId="6" fillId="0" borderId="3" xfId="3" applyNumberFormat="1" applyFont="1" applyFill="1" applyBorder="1" applyAlignment="1">
      <alignment horizontal="left" vertical="top" wrapText="1"/>
    </xf>
    <xf numFmtId="49" fontId="6" fillId="0" borderId="7" xfId="3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top" wrapText="1"/>
    </xf>
    <xf numFmtId="49" fontId="8" fillId="0" borderId="1" xfId="1" applyNumberFormat="1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vertical="top" wrapText="1"/>
    </xf>
    <xf numFmtId="49" fontId="0" fillId="0" borderId="1" xfId="0" applyNumberFormat="1" applyFont="1" applyFill="1" applyBorder="1" applyAlignment="1" applyProtection="1">
      <alignment horizontal="center" wrapText="1"/>
    </xf>
    <xf numFmtId="0" fontId="0" fillId="0" borderId="16" xfId="0" applyFont="1" applyFill="1" applyBorder="1" applyAlignment="1">
      <alignment vertical="top" wrapText="1"/>
    </xf>
    <xf numFmtId="0" fontId="21" fillId="0" borderId="26" xfId="0" applyFont="1" applyFill="1" applyBorder="1" applyAlignment="1"/>
    <xf numFmtId="49" fontId="6" fillId="0" borderId="27" xfId="0" applyNumberFormat="1" applyFont="1" applyFill="1" applyBorder="1" applyAlignment="1" applyProtection="1">
      <alignment horizontal="left" vertical="center" wrapText="1"/>
    </xf>
    <xf numFmtId="0" fontId="21" fillId="0" borderId="3" xfId="0" applyFont="1" applyFill="1" applyBorder="1" applyAlignment="1"/>
    <xf numFmtId="49" fontId="6" fillId="0" borderId="1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3" fontId="0" fillId="0" borderId="1" xfId="1" applyNumberFormat="1" applyFont="1" applyFill="1" applyBorder="1" applyAlignment="1">
      <alignment horizontal="center"/>
    </xf>
    <xf numFmtId="3" fontId="5" fillId="0" borderId="1" xfId="1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vertical="top" wrapText="1"/>
    </xf>
    <xf numFmtId="0" fontId="8" fillId="0" borderId="17" xfId="0" applyFont="1" applyFill="1" applyBorder="1" applyAlignment="1">
      <alignment vertical="top" wrapText="1"/>
    </xf>
    <xf numFmtId="0" fontId="8" fillId="0" borderId="20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22" fillId="0" borderId="2" xfId="0" applyNumberFormat="1" applyFont="1" applyFill="1" applyBorder="1" applyAlignment="1" applyProtection="1">
      <alignment horizontal="left" vertical="center" wrapText="1"/>
    </xf>
    <xf numFmtId="0" fontId="0" fillId="0" borderId="1" xfId="1" applyFont="1" applyFill="1" applyBorder="1" applyAlignment="1">
      <alignment horizontal="left" vertical="top" wrapText="1"/>
    </xf>
    <xf numFmtId="0" fontId="0" fillId="0" borderId="1" xfId="1" applyFont="1" applyFill="1" applyBorder="1" applyAlignment="1"/>
    <xf numFmtId="0" fontId="8" fillId="0" borderId="1" xfId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horizontal="center"/>
    </xf>
    <xf numFmtId="0" fontId="6" fillId="0" borderId="0" xfId="0" applyFont="1" applyFill="1" applyAlignment="1">
      <alignment wrapText="1"/>
    </xf>
    <xf numFmtId="49" fontId="8" fillId="0" borderId="3" xfId="4" applyNumberFormat="1" applyFont="1" applyFill="1" applyBorder="1" applyAlignment="1">
      <alignment horizontal="left" vertical="top" wrapText="1"/>
    </xf>
    <xf numFmtId="49" fontId="8" fillId="0" borderId="4" xfId="4" applyNumberFormat="1" applyFont="1" applyFill="1" applyBorder="1" applyAlignment="1">
      <alignment horizontal="left" vertical="top" wrapText="1"/>
    </xf>
    <xf numFmtId="0" fontId="0" fillId="0" borderId="3" xfId="0" applyFont="1" applyFill="1" applyBorder="1" applyAlignment="1"/>
    <xf numFmtId="49" fontId="8" fillId="0" borderId="5" xfId="0" applyNumberFormat="1" applyFont="1" applyFill="1" applyBorder="1" applyAlignment="1">
      <alignment horizontal="left" vertical="top" wrapText="1"/>
    </xf>
    <xf numFmtId="0" fontId="0" fillId="0" borderId="4" xfId="0" applyFont="1" applyFill="1" applyBorder="1" applyAlignment="1"/>
    <xf numFmtId="0" fontId="3" fillId="0" borderId="3" xfId="0" applyFont="1" applyFill="1" applyBorder="1" applyAlignment="1">
      <alignment vertical="top" wrapText="1"/>
    </xf>
    <xf numFmtId="49" fontId="6" fillId="0" borderId="3" xfId="4" applyNumberFormat="1" applyFont="1" applyFill="1" applyBorder="1" applyAlignment="1">
      <alignment horizontal="left" vertical="top" wrapText="1"/>
    </xf>
    <xf numFmtId="49" fontId="0" fillId="0" borderId="25" xfId="0" applyNumberFormat="1" applyFont="1" applyFill="1" applyBorder="1" applyAlignment="1">
      <alignment horizontal="center" wrapText="1"/>
    </xf>
    <xf numFmtId="49" fontId="6" fillId="0" borderId="8" xfId="4" applyNumberFormat="1" applyFont="1" applyFill="1" applyBorder="1" applyAlignment="1">
      <alignment horizontal="left" vertical="top" wrapText="1"/>
    </xf>
    <xf numFmtId="49" fontId="6" fillId="0" borderId="8" xfId="1" applyNumberFormat="1" applyFont="1" applyFill="1" applyBorder="1" applyAlignment="1">
      <alignment horizontal="left" vertical="top" wrapText="1"/>
    </xf>
    <xf numFmtId="0" fontId="6" fillId="0" borderId="8" xfId="1" applyFont="1" applyFill="1" applyBorder="1" applyAlignment="1">
      <alignment horizontal="center" wrapText="1"/>
    </xf>
    <xf numFmtId="49" fontId="6" fillId="0" borderId="5" xfId="1" applyNumberFormat="1" applyFont="1" applyFill="1" applyBorder="1" applyAlignment="1">
      <alignment horizontal="left" vertical="top" wrapText="1"/>
    </xf>
    <xf numFmtId="0" fontId="6" fillId="0" borderId="1" xfId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wrapText="1"/>
    </xf>
    <xf numFmtId="49" fontId="8" fillId="0" borderId="5" xfId="1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 applyProtection="1">
      <alignment horizontal="center" wrapText="1"/>
    </xf>
    <xf numFmtId="0" fontId="0" fillId="0" borderId="9" xfId="0" applyFont="1" applyFill="1" applyBorder="1" applyAlignment="1">
      <alignment vertical="top" wrapText="1"/>
    </xf>
    <xf numFmtId="49" fontId="6" fillId="0" borderId="16" xfId="0" applyNumberFormat="1" applyFont="1" applyFill="1" applyBorder="1" applyAlignment="1">
      <alignment horizontal="center"/>
    </xf>
    <xf numFmtId="49" fontId="6" fillId="0" borderId="8" xfId="7" applyNumberFormat="1" applyFont="1" applyFill="1" applyBorder="1" applyAlignment="1">
      <alignment horizontal="left" vertical="top" wrapText="1"/>
    </xf>
    <xf numFmtId="49" fontId="0" fillId="0" borderId="14" xfId="0" applyNumberFormat="1" applyFont="1" applyFill="1" applyBorder="1" applyAlignment="1">
      <alignment horizontal="center" wrapText="1"/>
    </xf>
    <xf numFmtId="0" fontId="15" fillId="0" borderId="3" xfId="0" applyFont="1" applyFill="1" applyBorder="1" applyAlignment="1"/>
    <xf numFmtId="49" fontId="6" fillId="0" borderId="3" xfId="1" applyNumberFormat="1" applyFont="1" applyFill="1" applyBorder="1" applyAlignment="1">
      <alignment horizontal="left" vertical="top" wrapText="1"/>
    </xf>
    <xf numFmtId="0" fontId="15" fillId="0" borderId="4" xfId="0" applyFont="1" applyFill="1" applyBorder="1" applyAlignment="1"/>
    <xf numFmtId="0" fontId="6" fillId="0" borderId="0" xfId="0" applyFont="1" applyFill="1" applyAlignment="1">
      <alignment horizontal="left" vertical="top" wrapText="1"/>
    </xf>
    <xf numFmtId="0" fontId="6" fillId="0" borderId="1" xfId="1" applyFont="1" applyFill="1" applyBorder="1" applyAlignment="1">
      <alignment vertical="top" wrapText="1"/>
    </xf>
    <xf numFmtId="49" fontId="19" fillId="0" borderId="1" xfId="11" applyNumberFormat="1" applyFont="1" applyFill="1" applyBorder="1" applyAlignment="1">
      <alignment horizontal="center" wrapText="1"/>
    </xf>
    <xf numFmtId="0" fontId="19" fillId="0" borderId="1" xfId="13" applyFont="1" applyFill="1" applyBorder="1" applyAlignment="1">
      <alignment horizontal="left" vertical="top" wrapText="1"/>
    </xf>
    <xf numFmtId="49" fontId="6" fillId="0" borderId="1" xfId="13" applyNumberFormat="1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/>
    <xf numFmtId="0" fontId="0" fillId="0" borderId="0" xfId="0" applyFont="1" applyFill="1" applyAlignment="1">
      <alignment wrapText="1"/>
    </xf>
    <xf numFmtId="0" fontId="6" fillId="0" borderId="3" xfId="1" applyFont="1" applyFill="1" applyBorder="1" applyAlignment="1">
      <alignment horizontal="left" vertical="top" wrapText="1"/>
    </xf>
    <xf numFmtId="49" fontId="6" fillId="0" borderId="1" xfId="11" applyNumberFormat="1" applyFont="1" applyFill="1" applyBorder="1" applyAlignment="1">
      <alignment horizontal="center" wrapText="1"/>
    </xf>
    <xf numFmtId="0" fontId="6" fillId="0" borderId="3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49" fontId="8" fillId="0" borderId="3" xfId="1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/>
    </xf>
    <xf numFmtId="1" fontId="13" fillId="0" borderId="1" xfId="0" applyNumberFormat="1" applyFont="1" applyFill="1" applyBorder="1"/>
    <xf numFmtId="0" fontId="11" fillId="2" borderId="0" xfId="0" applyFont="1" applyFill="1" applyAlignment="1">
      <alignment horizontal="center" wrapText="1"/>
    </xf>
  </cellXfs>
  <cellStyles count="17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3 3" xfId="6"/>
    <cellStyle name="Обычный 4" xfId="7"/>
    <cellStyle name="Обычный 4 2" xfId="8"/>
    <cellStyle name="Обычный 4 3" xfId="9"/>
    <cellStyle name="Обычный 4 3 2" xfId="10"/>
    <cellStyle name="Обычный 4 3 3" xfId="11"/>
    <cellStyle name="Обычный 4 4" xfId="12"/>
    <cellStyle name="Обычный 5" xfId="13"/>
    <cellStyle name="Обычный 5 2" xfId="14"/>
    <cellStyle name="Обычный 5 3" xfId="15"/>
    <cellStyle name="Обычный 5 4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457"/>
  <sheetViews>
    <sheetView tabSelected="1" zoomScaleNormal="100" zoomScaleSheetLayoutView="100" workbookViewId="0">
      <selection activeCell="G4" sqref="G4"/>
    </sheetView>
  </sheetViews>
  <sheetFormatPr defaultColWidth="9.140625" defaultRowHeight="12.75" x14ac:dyDescent="0.2"/>
  <cols>
    <col min="1" max="1" width="37" style="1" customWidth="1"/>
    <col min="2" max="2" width="6.7109375" style="1" customWidth="1"/>
    <col min="3" max="3" width="4.5703125" style="1" bestFit="1" customWidth="1"/>
    <col min="4" max="4" width="4" style="1" customWidth="1"/>
    <col min="5" max="5" width="14.28515625" style="1" customWidth="1"/>
    <col min="6" max="6" width="5.140625" style="2" customWidth="1"/>
    <col min="7" max="7" width="13.5703125" style="1" customWidth="1"/>
    <col min="8" max="8" width="3.7109375" style="1" hidden="1" customWidth="1"/>
    <col min="9" max="9" width="0.5703125" style="1" hidden="1" customWidth="1"/>
    <col min="10" max="24" width="0" style="1" hidden="1" customWidth="1"/>
    <col min="25" max="28" width="9.140625" style="1"/>
    <col min="29" max="29" width="9.140625" style="1" customWidth="1"/>
    <col min="30" max="16384" width="9.140625" style="1"/>
  </cols>
  <sheetData>
    <row r="1" spans="1:25" x14ac:dyDescent="0.2">
      <c r="G1" s="3" t="s">
        <v>879</v>
      </c>
    </row>
    <row r="2" spans="1:25" x14ac:dyDescent="0.2">
      <c r="G2" s="3" t="s">
        <v>43</v>
      </c>
    </row>
    <row r="3" spans="1:25" x14ac:dyDescent="0.2">
      <c r="G3" s="3" t="s">
        <v>44</v>
      </c>
    </row>
    <row r="4" spans="1:25" x14ac:dyDescent="0.2">
      <c r="G4" s="3" t="s">
        <v>880</v>
      </c>
    </row>
    <row r="5" spans="1:25" hidden="1" x14ac:dyDescent="0.2">
      <c r="E5" s="4"/>
      <c r="G5" s="4"/>
    </row>
    <row r="6" spans="1:25" x14ac:dyDescent="0.2">
      <c r="G6" s="5"/>
    </row>
    <row r="8" spans="1:25" ht="15" customHeight="1" x14ac:dyDescent="0.2">
      <c r="A8" s="274" t="s">
        <v>351</v>
      </c>
      <c r="B8" s="274"/>
      <c r="C8" s="274"/>
      <c r="D8" s="274"/>
      <c r="E8" s="274"/>
      <c r="F8" s="274"/>
      <c r="G8" s="274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5" customHeight="1" x14ac:dyDescent="0.2">
      <c r="A9" s="274" t="s">
        <v>352</v>
      </c>
      <c r="B9" s="274"/>
      <c r="C9" s="274"/>
      <c r="D9" s="274"/>
      <c r="E9" s="274"/>
      <c r="F9" s="274"/>
      <c r="G9" s="274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15" customHeight="1" x14ac:dyDescent="0.2">
      <c r="A10" s="274" t="s">
        <v>353</v>
      </c>
      <c r="B10" s="274"/>
      <c r="C10" s="274"/>
      <c r="D10" s="274"/>
      <c r="E10" s="274"/>
      <c r="F10" s="274"/>
      <c r="G10" s="274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15" customHeight="1" x14ac:dyDescent="0.2">
      <c r="A11" s="274" t="s">
        <v>354</v>
      </c>
      <c r="B11" s="274"/>
      <c r="C11" s="274"/>
      <c r="D11" s="274"/>
      <c r="E11" s="274"/>
      <c r="F11" s="274"/>
      <c r="G11" s="274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15" customHeight="1" x14ac:dyDescent="0.2">
      <c r="A12" s="274" t="s">
        <v>708</v>
      </c>
      <c r="B12" s="274"/>
      <c r="C12" s="274"/>
      <c r="D12" s="274"/>
      <c r="E12" s="274"/>
      <c r="F12" s="274"/>
      <c r="G12" s="274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15" customHeight="1" x14ac:dyDescent="0.2">
      <c r="A13" s="274"/>
      <c r="B13" s="274"/>
      <c r="C13" s="274"/>
      <c r="D13" s="274"/>
      <c r="E13" s="274"/>
      <c r="F13" s="274"/>
      <c r="G13" s="274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15" customHeight="1" x14ac:dyDescent="0.2">
      <c r="A14" s="10"/>
      <c r="B14" s="10"/>
      <c r="C14" s="10"/>
      <c r="D14" s="10"/>
      <c r="E14" s="10"/>
      <c r="F14" s="10"/>
      <c r="G14" s="10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x14ac:dyDescent="0.2">
      <c r="G15" s="2" t="s">
        <v>379</v>
      </c>
    </row>
    <row r="16" spans="1:25" ht="56.25" x14ac:dyDescent="0.2">
      <c r="A16" s="224" t="s">
        <v>9</v>
      </c>
      <c r="B16" s="225" t="s">
        <v>64</v>
      </c>
      <c r="C16" s="224" t="s">
        <v>5</v>
      </c>
      <c r="D16" s="224" t="s">
        <v>6</v>
      </c>
      <c r="E16" s="224" t="s">
        <v>7</v>
      </c>
      <c r="F16" s="224" t="s">
        <v>8</v>
      </c>
      <c r="G16" s="224" t="s">
        <v>356</v>
      </c>
    </row>
    <row r="17" spans="1:7" ht="32.450000000000003" customHeight="1" x14ac:dyDescent="0.2">
      <c r="A17" s="85" t="s">
        <v>62</v>
      </c>
      <c r="B17" s="52" t="s">
        <v>4</v>
      </c>
      <c r="C17" s="54"/>
      <c r="D17" s="54"/>
      <c r="E17" s="54"/>
      <c r="F17" s="54"/>
      <c r="G17" s="86">
        <f>G18+G124+G168+G177</f>
        <v>118626</v>
      </c>
    </row>
    <row r="18" spans="1:7" ht="18.600000000000001" customHeight="1" x14ac:dyDescent="0.2">
      <c r="A18" s="51" t="s">
        <v>47</v>
      </c>
      <c r="B18" s="52" t="s">
        <v>4</v>
      </c>
      <c r="C18" s="52" t="s">
        <v>0</v>
      </c>
      <c r="D18" s="52" t="s">
        <v>17</v>
      </c>
      <c r="E18" s="54"/>
      <c r="F18" s="54"/>
      <c r="G18" s="86">
        <f>G24+G74+G79+G19+G59+G54+G69</f>
        <v>93954</v>
      </c>
    </row>
    <row r="19" spans="1:7" ht="51" x14ac:dyDescent="0.2">
      <c r="A19" s="87" t="s">
        <v>237</v>
      </c>
      <c r="B19" s="52" t="s">
        <v>4</v>
      </c>
      <c r="C19" s="52" t="s">
        <v>0</v>
      </c>
      <c r="D19" s="52" t="s">
        <v>3</v>
      </c>
      <c r="E19" s="54"/>
      <c r="F19" s="54"/>
      <c r="G19" s="18">
        <f>G20</f>
        <v>3043</v>
      </c>
    </row>
    <row r="20" spans="1:7" ht="38.25" x14ac:dyDescent="0.2">
      <c r="A20" s="76" t="s">
        <v>240</v>
      </c>
      <c r="B20" s="15" t="s">
        <v>4</v>
      </c>
      <c r="C20" s="15" t="s">
        <v>0</v>
      </c>
      <c r="D20" s="15" t="s">
        <v>3</v>
      </c>
      <c r="E20" s="54" t="s">
        <v>127</v>
      </c>
      <c r="F20" s="54"/>
      <c r="G20" s="18">
        <f>G21</f>
        <v>3043</v>
      </c>
    </row>
    <row r="21" spans="1:7" ht="55.15" customHeight="1" x14ac:dyDescent="0.2">
      <c r="A21" s="12" t="s">
        <v>341</v>
      </c>
      <c r="B21" s="15" t="s">
        <v>4</v>
      </c>
      <c r="C21" s="15" t="s">
        <v>0</v>
      </c>
      <c r="D21" s="15" t="s">
        <v>3</v>
      </c>
      <c r="E21" s="54" t="s">
        <v>226</v>
      </c>
      <c r="F21" s="54"/>
      <c r="G21" s="18">
        <f>G22</f>
        <v>3043</v>
      </c>
    </row>
    <row r="22" spans="1:7" ht="89.25" x14ac:dyDescent="0.2">
      <c r="A22" s="14" t="s">
        <v>96</v>
      </c>
      <c r="B22" s="15" t="s">
        <v>4</v>
      </c>
      <c r="C22" s="15" t="s">
        <v>0</v>
      </c>
      <c r="D22" s="15" t="s">
        <v>3</v>
      </c>
      <c r="E22" s="54" t="s">
        <v>226</v>
      </c>
      <c r="F22" s="54">
        <v>100</v>
      </c>
      <c r="G22" s="18">
        <f>G23</f>
        <v>3043</v>
      </c>
    </row>
    <row r="23" spans="1:7" ht="38.25" x14ac:dyDescent="0.2">
      <c r="A23" s="88" t="s">
        <v>222</v>
      </c>
      <c r="B23" s="15" t="s">
        <v>4</v>
      </c>
      <c r="C23" s="15" t="s">
        <v>0</v>
      </c>
      <c r="D23" s="15" t="s">
        <v>3</v>
      </c>
      <c r="E23" s="54" t="s">
        <v>226</v>
      </c>
      <c r="F23" s="54">
        <v>120</v>
      </c>
      <c r="G23" s="18">
        <f>2652+33+358</f>
        <v>3043</v>
      </c>
    </row>
    <row r="24" spans="1:7" ht="76.5" x14ac:dyDescent="0.2">
      <c r="A24" s="87" t="s">
        <v>1</v>
      </c>
      <c r="B24" s="15" t="s">
        <v>4</v>
      </c>
      <c r="C24" s="77" t="s">
        <v>0</v>
      </c>
      <c r="D24" s="77" t="s">
        <v>2</v>
      </c>
      <c r="E24" s="54"/>
      <c r="F24" s="54"/>
      <c r="G24" s="18">
        <f>G25+G32</f>
        <v>69860</v>
      </c>
    </row>
    <row r="25" spans="1:7" ht="30" customHeight="1" x14ac:dyDescent="0.2">
      <c r="A25" s="12" t="s">
        <v>241</v>
      </c>
      <c r="B25" s="15" t="s">
        <v>4</v>
      </c>
      <c r="C25" s="15" t="s">
        <v>0</v>
      </c>
      <c r="D25" s="15" t="s">
        <v>2</v>
      </c>
      <c r="E25" s="54" t="s">
        <v>318</v>
      </c>
      <c r="F25" s="54"/>
      <c r="G25" s="18">
        <f>G26</f>
        <v>130</v>
      </c>
    </row>
    <row r="26" spans="1:7" ht="42" customHeight="1" x14ac:dyDescent="0.2">
      <c r="A26" s="12" t="s">
        <v>242</v>
      </c>
      <c r="B26" s="15" t="s">
        <v>4</v>
      </c>
      <c r="C26" s="15" t="s">
        <v>0</v>
      </c>
      <c r="D26" s="15" t="s">
        <v>2</v>
      </c>
      <c r="E26" s="54" t="s">
        <v>319</v>
      </c>
      <c r="F26" s="54"/>
      <c r="G26" s="18">
        <f>G27</f>
        <v>130</v>
      </c>
    </row>
    <row r="27" spans="1:7" ht="101.25" customHeight="1" x14ac:dyDescent="0.2">
      <c r="A27" s="14" t="s">
        <v>96</v>
      </c>
      <c r="B27" s="15" t="s">
        <v>4</v>
      </c>
      <c r="C27" s="15" t="s">
        <v>0</v>
      </c>
      <c r="D27" s="15" t="s">
        <v>2</v>
      </c>
      <c r="E27" s="54" t="s">
        <v>320</v>
      </c>
      <c r="F27" s="54"/>
      <c r="G27" s="18">
        <f>G28+G30</f>
        <v>130</v>
      </c>
    </row>
    <row r="28" spans="1:7" ht="42" customHeight="1" x14ac:dyDescent="0.2">
      <c r="A28" s="88" t="s">
        <v>222</v>
      </c>
      <c r="B28" s="15" t="s">
        <v>4</v>
      </c>
      <c r="C28" s="15" t="s">
        <v>0</v>
      </c>
      <c r="D28" s="15" t="s">
        <v>2</v>
      </c>
      <c r="E28" s="54" t="s">
        <v>225</v>
      </c>
      <c r="F28" s="54">
        <v>100</v>
      </c>
      <c r="G28" s="18">
        <f>G29</f>
        <v>40</v>
      </c>
    </row>
    <row r="29" spans="1:7" ht="51" x14ac:dyDescent="0.2">
      <c r="A29" s="12" t="s">
        <v>102</v>
      </c>
      <c r="B29" s="15" t="s">
        <v>4</v>
      </c>
      <c r="C29" s="15" t="s">
        <v>0</v>
      </c>
      <c r="D29" s="15" t="s">
        <v>2</v>
      </c>
      <c r="E29" s="54" t="s">
        <v>320</v>
      </c>
      <c r="F29" s="54">
        <v>120</v>
      </c>
      <c r="G29" s="18">
        <v>40</v>
      </c>
    </row>
    <row r="30" spans="1:7" ht="38.25" x14ac:dyDescent="0.2">
      <c r="A30" s="14" t="s">
        <v>359</v>
      </c>
      <c r="B30" s="15" t="s">
        <v>4</v>
      </c>
      <c r="C30" s="15" t="s">
        <v>0</v>
      </c>
      <c r="D30" s="15" t="s">
        <v>2</v>
      </c>
      <c r="E30" s="54" t="s">
        <v>225</v>
      </c>
      <c r="F30" s="54">
        <v>200</v>
      </c>
      <c r="G30" s="18">
        <f>G31</f>
        <v>90</v>
      </c>
    </row>
    <row r="31" spans="1:7" ht="38.25" x14ac:dyDescent="0.2">
      <c r="A31" s="14" t="s">
        <v>360</v>
      </c>
      <c r="B31" s="15" t="s">
        <v>4</v>
      </c>
      <c r="C31" s="15" t="s">
        <v>0</v>
      </c>
      <c r="D31" s="15" t="s">
        <v>2</v>
      </c>
      <c r="E31" s="54" t="s">
        <v>225</v>
      </c>
      <c r="F31" s="54">
        <v>240</v>
      </c>
      <c r="G31" s="18">
        <v>90</v>
      </c>
    </row>
    <row r="32" spans="1:7" ht="38.25" x14ac:dyDescent="0.2">
      <c r="A32" s="76" t="s">
        <v>240</v>
      </c>
      <c r="B32" s="15" t="s">
        <v>4</v>
      </c>
      <c r="C32" s="77" t="s">
        <v>0</v>
      </c>
      <c r="D32" s="77" t="s">
        <v>2</v>
      </c>
      <c r="E32" s="54" t="s">
        <v>313</v>
      </c>
      <c r="F32" s="54"/>
      <c r="G32" s="18">
        <f>G39+G46+G51+G33+G36</f>
        <v>69730</v>
      </c>
    </row>
    <row r="33" spans="1:7" ht="89.25" x14ac:dyDescent="0.2">
      <c r="A33" s="76" t="s">
        <v>837</v>
      </c>
      <c r="B33" s="15" t="s">
        <v>4</v>
      </c>
      <c r="C33" s="77" t="s">
        <v>0</v>
      </c>
      <c r="D33" s="77" t="s">
        <v>2</v>
      </c>
      <c r="E33" s="54" t="s">
        <v>836</v>
      </c>
      <c r="F33" s="54"/>
      <c r="G33" s="18">
        <f>G34</f>
        <v>2637</v>
      </c>
    </row>
    <row r="34" spans="1:7" ht="89.25" x14ac:dyDescent="0.2">
      <c r="A34" s="14" t="s">
        <v>96</v>
      </c>
      <c r="B34" s="15" t="s">
        <v>4</v>
      </c>
      <c r="C34" s="77" t="s">
        <v>0</v>
      </c>
      <c r="D34" s="77" t="s">
        <v>2</v>
      </c>
      <c r="E34" s="54" t="s">
        <v>836</v>
      </c>
      <c r="F34" s="54">
        <v>100</v>
      </c>
      <c r="G34" s="18">
        <f>G35</f>
        <v>2637</v>
      </c>
    </row>
    <row r="35" spans="1:7" ht="38.25" x14ac:dyDescent="0.2">
      <c r="A35" s="88" t="s">
        <v>222</v>
      </c>
      <c r="B35" s="15" t="s">
        <v>4</v>
      </c>
      <c r="C35" s="77" t="s">
        <v>0</v>
      </c>
      <c r="D35" s="77" t="s">
        <v>2</v>
      </c>
      <c r="E35" s="54" t="s">
        <v>836</v>
      </c>
      <c r="F35" s="54">
        <v>120</v>
      </c>
      <c r="G35" s="18">
        <v>2637</v>
      </c>
    </row>
    <row r="36" spans="1:7" ht="51" x14ac:dyDescent="0.2">
      <c r="A36" s="12" t="s">
        <v>845</v>
      </c>
      <c r="B36" s="15" t="s">
        <v>4</v>
      </c>
      <c r="C36" s="77" t="s">
        <v>0</v>
      </c>
      <c r="D36" s="77" t="s">
        <v>2</v>
      </c>
      <c r="E36" s="54" t="s">
        <v>846</v>
      </c>
      <c r="F36" s="54"/>
      <c r="G36" s="18">
        <f>G37</f>
        <v>942</v>
      </c>
    </row>
    <row r="37" spans="1:7" ht="89.25" x14ac:dyDescent="0.2">
      <c r="A37" s="14" t="s">
        <v>96</v>
      </c>
      <c r="B37" s="15" t="s">
        <v>4</v>
      </c>
      <c r="C37" s="77" t="s">
        <v>0</v>
      </c>
      <c r="D37" s="77" t="s">
        <v>2</v>
      </c>
      <c r="E37" s="54" t="s">
        <v>846</v>
      </c>
      <c r="F37" s="54">
        <v>100</v>
      </c>
      <c r="G37" s="18">
        <f>G38</f>
        <v>942</v>
      </c>
    </row>
    <row r="38" spans="1:7" ht="38.25" x14ac:dyDescent="0.2">
      <c r="A38" s="88" t="s">
        <v>222</v>
      </c>
      <c r="B38" s="15" t="s">
        <v>4</v>
      </c>
      <c r="C38" s="77" t="s">
        <v>0</v>
      </c>
      <c r="D38" s="77" t="s">
        <v>2</v>
      </c>
      <c r="E38" s="54" t="s">
        <v>846</v>
      </c>
      <c r="F38" s="54">
        <v>120</v>
      </c>
      <c r="G38" s="18">
        <v>942</v>
      </c>
    </row>
    <row r="39" spans="1:7" ht="25.5" x14ac:dyDescent="0.2">
      <c r="A39" s="84" t="s">
        <v>65</v>
      </c>
      <c r="B39" s="15" t="s">
        <v>4</v>
      </c>
      <c r="C39" s="15" t="s">
        <v>0</v>
      </c>
      <c r="D39" s="15" t="s">
        <v>2</v>
      </c>
      <c r="E39" s="15" t="s">
        <v>117</v>
      </c>
      <c r="F39" s="54"/>
      <c r="G39" s="18">
        <f>G40+G42+G44</f>
        <v>65296</v>
      </c>
    </row>
    <row r="40" spans="1:7" ht="89.25" x14ac:dyDescent="0.2">
      <c r="A40" s="14" t="s">
        <v>96</v>
      </c>
      <c r="B40" s="15" t="s">
        <v>4</v>
      </c>
      <c r="C40" s="15" t="s">
        <v>0</v>
      </c>
      <c r="D40" s="15" t="s">
        <v>2</v>
      </c>
      <c r="E40" s="15" t="s">
        <v>117</v>
      </c>
      <c r="F40" s="54">
        <v>100</v>
      </c>
      <c r="G40" s="18">
        <f>G41</f>
        <v>55330</v>
      </c>
    </row>
    <row r="41" spans="1:7" ht="38.25" x14ac:dyDescent="0.2">
      <c r="A41" s="88" t="s">
        <v>222</v>
      </c>
      <c r="B41" s="15" t="s">
        <v>4</v>
      </c>
      <c r="C41" s="15" t="s">
        <v>0</v>
      </c>
      <c r="D41" s="15" t="s">
        <v>2</v>
      </c>
      <c r="E41" s="15" t="s">
        <v>117</v>
      </c>
      <c r="F41" s="54">
        <v>120</v>
      </c>
      <c r="G41" s="18">
        <f>54275+508+492-200-611-710-540+2116</f>
        <v>55330</v>
      </c>
    </row>
    <row r="42" spans="1:7" ht="38.25" x14ac:dyDescent="0.2">
      <c r="A42" s="14" t="s">
        <v>359</v>
      </c>
      <c r="B42" s="15" t="s">
        <v>4</v>
      </c>
      <c r="C42" s="15" t="s">
        <v>0</v>
      </c>
      <c r="D42" s="15" t="s">
        <v>2</v>
      </c>
      <c r="E42" s="15" t="s">
        <v>117</v>
      </c>
      <c r="F42" s="54">
        <v>200</v>
      </c>
      <c r="G42" s="18">
        <f>G43</f>
        <v>9951</v>
      </c>
    </row>
    <row r="43" spans="1:7" ht="38.25" x14ac:dyDescent="0.2">
      <c r="A43" s="14" t="s">
        <v>360</v>
      </c>
      <c r="B43" s="15" t="s">
        <v>4</v>
      </c>
      <c r="C43" s="15" t="s">
        <v>0</v>
      </c>
      <c r="D43" s="15" t="s">
        <v>2</v>
      </c>
      <c r="E43" s="15" t="s">
        <v>117</v>
      </c>
      <c r="F43" s="54">
        <v>240</v>
      </c>
      <c r="G43" s="18">
        <f>8090+611+710+540</f>
        <v>9951</v>
      </c>
    </row>
    <row r="44" spans="1:7" ht="17.45" customHeight="1" x14ac:dyDescent="0.2">
      <c r="A44" s="14" t="s">
        <v>67</v>
      </c>
      <c r="B44" s="15" t="s">
        <v>4</v>
      </c>
      <c r="C44" s="15" t="s">
        <v>0</v>
      </c>
      <c r="D44" s="15" t="s">
        <v>2</v>
      </c>
      <c r="E44" s="15" t="s">
        <v>117</v>
      </c>
      <c r="F44" s="54">
        <v>800</v>
      </c>
      <c r="G44" s="18">
        <f>G45</f>
        <v>15</v>
      </c>
    </row>
    <row r="45" spans="1:7" ht="28.5" customHeight="1" x14ac:dyDescent="0.2">
      <c r="A45" s="88" t="s">
        <v>387</v>
      </c>
      <c r="B45" s="15" t="s">
        <v>4</v>
      </c>
      <c r="C45" s="15" t="s">
        <v>0</v>
      </c>
      <c r="D45" s="15" t="s">
        <v>2</v>
      </c>
      <c r="E45" s="15" t="s">
        <v>117</v>
      </c>
      <c r="F45" s="54">
        <v>850</v>
      </c>
      <c r="G45" s="18">
        <v>15</v>
      </c>
    </row>
    <row r="46" spans="1:7" ht="29.25" customHeight="1" x14ac:dyDescent="0.2">
      <c r="A46" s="12" t="s">
        <v>68</v>
      </c>
      <c r="B46" s="15" t="s">
        <v>4</v>
      </c>
      <c r="C46" s="15" t="s">
        <v>0</v>
      </c>
      <c r="D46" s="15" t="s">
        <v>2</v>
      </c>
      <c r="E46" s="54" t="s">
        <v>231</v>
      </c>
      <c r="F46" s="54"/>
      <c r="G46" s="18">
        <f>G47+G49</f>
        <v>853</v>
      </c>
    </row>
    <row r="47" spans="1:7" ht="91.5" customHeight="1" x14ac:dyDescent="0.2">
      <c r="A47" s="14" t="s">
        <v>96</v>
      </c>
      <c r="B47" s="15" t="s">
        <v>4</v>
      </c>
      <c r="C47" s="15" t="s">
        <v>0</v>
      </c>
      <c r="D47" s="15" t="s">
        <v>2</v>
      </c>
      <c r="E47" s="54" t="s">
        <v>231</v>
      </c>
      <c r="F47" s="54">
        <v>100</v>
      </c>
      <c r="G47" s="18">
        <f>G48</f>
        <v>754</v>
      </c>
    </row>
    <row r="48" spans="1:7" ht="38.25" x14ac:dyDescent="0.2">
      <c r="A48" s="88" t="s">
        <v>222</v>
      </c>
      <c r="B48" s="15" t="s">
        <v>4</v>
      </c>
      <c r="C48" s="15" t="s">
        <v>0</v>
      </c>
      <c r="D48" s="15" t="s">
        <v>2</v>
      </c>
      <c r="E48" s="54" t="s">
        <v>231</v>
      </c>
      <c r="F48" s="54">
        <v>120</v>
      </c>
      <c r="G48" s="18">
        <f>761+8-15</f>
        <v>754</v>
      </c>
    </row>
    <row r="49" spans="1:7" ht="38.25" x14ac:dyDescent="0.2">
      <c r="A49" s="14" t="s">
        <v>359</v>
      </c>
      <c r="B49" s="15" t="s">
        <v>4</v>
      </c>
      <c r="C49" s="15" t="s">
        <v>0</v>
      </c>
      <c r="D49" s="15" t="s">
        <v>2</v>
      </c>
      <c r="E49" s="54" t="s">
        <v>231</v>
      </c>
      <c r="F49" s="54">
        <v>200</v>
      </c>
      <c r="G49" s="18">
        <f>G50</f>
        <v>99</v>
      </c>
    </row>
    <row r="50" spans="1:7" ht="41.45" customHeight="1" x14ac:dyDescent="0.2">
      <c r="A50" s="14" t="s">
        <v>360</v>
      </c>
      <c r="B50" s="15" t="s">
        <v>4</v>
      </c>
      <c r="C50" s="15" t="s">
        <v>0</v>
      </c>
      <c r="D50" s="15" t="s">
        <v>2</v>
      </c>
      <c r="E50" s="54" t="s">
        <v>231</v>
      </c>
      <c r="F50" s="54">
        <v>240</v>
      </c>
      <c r="G50" s="18">
        <f>84+15</f>
        <v>99</v>
      </c>
    </row>
    <row r="51" spans="1:7" ht="76.5" x14ac:dyDescent="0.2">
      <c r="A51" s="12" t="s">
        <v>69</v>
      </c>
      <c r="B51" s="15" t="s">
        <v>4</v>
      </c>
      <c r="C51" s="15" t="s">
        <v>0</v>
      </c>
      <c r="D51" s="15" t="s">
        <v>2</v>
      </c>
      <c r="E51" s="54" t="s">
        <v>232</v>
      </c>
      <c r="F51" s="54"/>
      <c r="G51" s="18">
        <f>G52</f>
        <v>2</v>
      </c>
    </row>
    <row r="52" spans="1:7" ht="38.25" x14ac:dyDescent="0.2">
      <c r="A52" s="14" t="s">
        <v>359</v>
      </c>
      <c r="B52" s="15" t="s">
        <v>4</v>
      </c>
      <c r="C52" s="15" t="s">
        <v>0</v>
      </c>
      <c r="D52" s="15" t="s">
        <v>2</v>
      </c>
      <c r="E52" s="54" t="s">
        <v>232</v>
      </c>
      <c r="F52" s="54">
        <v>200</v>
      </c>
      <c r="G52" s="18">
        <f>G53</f>
        <v>2</v>
      </c>
    </row>
    <row r="53" spans="1:7" ht="39" customHeight="1" x14ac:dyDescent="0.2">
      <c r="A53" s="14" t="s">
        <v>360</v>
      </c>
      <c r="B53" s="15" t="s">
        <v>4</v>
      </c>
      <c r="C53" s="15" t="s">
        <v>0</v>
      </c>
      <c r="D53" s="15" t="s">
        <v>2</v>
      </c>
      <c r="E53" s="54" t="s">
        <v>232</v>
      </c>
      <c r="F53" s="54">
        <v>240</v>
      </c>
      <c r="G53" s="18">
        <v>2</v>
      </c>
    </row>
    <row r="54" spans="1:7" ht="21.75" customHeight="1" x14ac:dyDescent="0.2">
      <c r="A54" s="89" t="s">
        <v>762</v>
      </c>
      <c r="B54" s="15" t="s">
        <v>4</v>
      </c>
      <c r="C54" s="15" t="s">
        <v>0</v>
      </c>
      <c r="D54" s="15" t="s">
        <v>28</v>
      </c>
      <c r="E54" s="54"/>
      <c r="F54" s="54"/>
      <c r="G54" s="18">
        <f>G55</f>
        <v>128</v>
      </c>
    </row>
    <row r="55" spans="1:7" ht="39" customHeight="1" x14ac:dyDescent="0.2">
      <c r="A55" s="76" t="s">
        <v>240</v>
      </c>
      <c r="B55" s="15" t="s">
        <v>4</v>
      </c>
      <c r="C55" s="15" t="s">
        <v>0</v>
      </c>
      <c r="D55" s="15" t="s">
        <v>28</v>
      </c>
      <c r="E55" s="54" t="s">
        <v>127</v>
      </c>
      <c r="F55" s="54"/>
      <c r="G55" s="18">
        <f>G56</f>
        <v>128</v>
      </c>
    </row>
    <row r="56" spans="1:7" ht="65.25" customHeight="1" x14ac:dyDescent="0.2">
      <c r="A56" s="12" t="s">
        <v>763</v>
      </c>
      <c r="B56" s="15" t="s">
        <v>4</v>
      </c>
      <c r="C56" s="15" t="s">
        <v>0</v>
      </c>
      <c r="D56" s="15" t="s">
        <v>28</v>
      </c>
      <c r="E56" s="54" t="s">
        <v>764</v>
      </c>
      <c r="F56" s="54"/>
      <c r="G56" s="18">
        <f>G57</f>
        <v>128</v>
      </c>
    </row>
    <row r="57" spans="1:7" ht="39" customHeight="1" x14ac:dyDescent="0.2">
      <c r="A57" s="14" t="s">
        <v>96</v>
      </c>
      <c r="B57" s="15" t="s">
        <v>4</v>
      </c>
      <c r="C57" s="15" t="s">
        <v>0</v>
      </c>
      <c r="D57" s="15" t="s">
        <v>28</v>
      </c>
      <c r="E57" s="54" t="s">
        <v>764</v>
      </c>
      <c r="F57" s="54">
        <v>200</v>
      </c>
      <c r="G57" s="18">
        <f>G58</f>
        <v>128</v>
      </c>
    </row>
    <row r="58" spans="1:7" ht="39" customHeight="1" x14ac:dyDescent="0.2">
      <c r="A58" s="88" t="s">
        <v>222</v>
      </c>
      <c r="B58" s="15" t="s">
        <v>4</v>
      </c>
      <c r="C58" s="15" t="s">
        <v>0</v>
      </c>
      <c r="D58" s="15" t="s">
        <v>28</v>
      </c>
      <c r="E58" s="54" t="s">
        <v>764</v>
      </c>
      <c r="F58" s="54">
        <v>240</v>
      </c>
      <c r="G58" s="18">
        <v>128</v>
      </c>
    </row>
    <row r="59" spans="1:7" ht="39" hidden="1" customHeight="1" x14ac:dyDescent="0.2">
      <c r="A59" s="87" t="s">
        <v>422</v>
      </c>
      <c r="B59" s="15" t="s">
        <v>4</v>
      </c>
      <c r="C59" s="15" t="s">
        <v>0</v>
      </c>
      <c r="D59" s="15" t="s">
        <v>99</v>
      </c>
      <c r="E59" s="15"/>
      <c r="F59" s="54"/>
      <c r="G59" s="86">
        <f>G60</f>
        <v>0</v>
      </c>
    </row>
    <row r="60" spans="1:7" ht="39" hidden="1" customHeight="1" x14ac:dyDescent="0.2">
      <c r="A60" s="76" t="s">
        <v>240</v>
      </c>
      <c r="B60" s="15" t="s">
        <v>4</v>
      </c>
      <c r="C60" s="15" t="s">
        <v>0</v>
      </c>
      <c r="D60" s="15" t="s">
        <v>99</v>
      </c>
      <c r="E60" s="54" t="s">
        <v>127</v>
      </c>
      <c r="F60" s="54"/>
      <c r="G60" s="86">
        <f>G61+G66</f>
        <v>0</v>
      </c>
    </row>
    <row r="61" spans="1:7" ht="39" hidden="1" customHeight="1" x14ac:dyDescent="0.2">
      <c r="A61" s="90" t="s">
        <v>65</v>
      </c>
      <c r="B61" s="15" t="s">
        <v>4</v>
      </c>
      <c r="C61" s="15" t="s">
        <v>0</v>
      </c>
      <c r="D61" s="15" t="s">
        <v>99</v>
      </c>
      <c r="E61" s="16" t="s">
        <v>117</v>
      </c>
      <c r="F61" s="54"/>
      <c r="G61" s="86">
        <f>G64+G62</f>
        <v>0</v>
      </c>
    </row>
    <row r="62" spans="1:7" ht="39" hidden="1" customHeight="1" x14ac:dyDescent="0.2">
      <c r="A62" s="14" t="s">
        <v>96</v>
      </c>
      <c r="B62" s="15" t="s">
        <v>4</v>
      </c>
      <c r="C62" s="15" t="s">
        <v>0</v>
      </c>
      <c r="D62" s="15" t="s">
        <v>99</v>
      </c>
      <c r="E62" s="16" t="s">
        <v>117</v>
      </c>
      <c r="F62" s="54">
        <v>100</v>
      </c>
      <c r="G62" s="86">
        <f>G63</f>
        <v>0</v>
      </c>
    </row>
    <row r="63" spans="1:7" ht="39" hidden="1" customHeight="1" x14ac:dyDescent="0.2">
      <c r="A63" s="88" t="s">
        <v>222</v>
      </c>
      <c r="B63" s="15" t="s">
        <v>4</v>
      </c>
      <c r="C63" s="15" t="s">
        <v>0</v>
      </c>
      <c r="D63" s="15" t="s">
        <v>99</v>
      </c>
      <c r="E63" s="16" t="s">
        <v>117</v>
      </c>
      <c r="F63" s="54">
        <v>120</v>
      </c>
      <c r="G63" s="86"/>
    </row>
    <row r="64" spans="1:7" ht="39" hidden="1" customHeight="1" x14ac:dyDescent="0.2">
      <c r="A64" s="14" t="s">
        <v>359</v>
      </c>
      <c r="B64" s="15" t="s">
        <v>4</v>
      </c>
      <c r="C64" s="15" t="s">
        <v>0</v>
      </c>
      <c r="D64" s="15" t="s">
        <v>99</v>
      </c>
      <c r="E64" s="16" t="s">
        <v>117</v>
      </c>
      <c r="F64" s="54">
        <v>200</v>
      </c>
      <c r="G64" s="86">
        <f>G65</f>
        <v>0</v>
      </c>
    </row>
    <row r="65" spans="1:7" ht="39" hidden="1" customHeight="1" x14ac:dyDescent="0.2">
      <c r="A65" s="14" t="s">
        <v>360</v>
      </c>
      <c r="B65" s="15" t="s">
        <v>4</v>
      </c>
      <c r="C65" s="15" t="s">
        <v>0</v>
      </c>
      <c r="D65" s="15" t="s">
        <v>99</v>
      </c>
      <c r="E65" s="16" t="s">
        <v>117</v>
      </c>
      <c r="F65" s="54">
        <v>240</v>
      </c>
      <c r="G65" s="86"/>
    </row>
    <row r="66" spans="1:7" ht="39" hidden="1" customHeight="1" x14ac:dyDescent="0.2">
      <c r="A66" s="12" t="s">
        <v>696</v>
      </c>
      <c r="B66" s="15" t="s">
        <v>4</v>
      </c>
      <c r="C66" s="15" t="s">
        <v>0</v>
      </c>
      <c r="D66" s="15" t="s">
        <v>99</v>
      </c>
      <c r="E66" s="16" t="s">
        <v>697</v>
      </c>
      <c r="F66" s="54"/>
      <c r="G66" s="86">
        <f>G67</f>
        <v>0</v>
      </c>
    </row>
    <row r="67" spans="1:7" ht="39" hidden="1" customHeight="1" x14ac:dyDescent="0.2">
      <c r="A67" s="14" t="s">
        <v>96</v>
      </c>
      <c r="B67" s="15" t="s">
        <v>4</v>
      </c>
      <c r="C67" s="15" t="s">
        <v>0</v>
      </c>
      <c r="D67" s="15" t="s">
        <v>99</v>
      </c>
      <c r="E67" s="16" t="s">
        <v>697</v>
      </c>
      <c r="F67" s="54">
        <v>100</v>
      </c>
      <c r="G67" s="86">
        <f>G68</f>
        <v>0</v>
      </c>
    </row>
    <row r="68" spans="1:7" ht="39" hidden="1" customHeight="1" x14ac:dyDescent="0.2">
      <c r="A68" s="88" t="s">
        <v>222</v>
      </c>
      <c r="B68" s="15" t="s">
        <v>4</v>
      </c>
      <c r="C68" s="15" t="s">
        <v>0</v>
      </c>
      <c r="D68" s="15" t="s">
        <v>99</v>
      </c>
      <c r="E68" s="16" t="s">
        <v>697</v>
      </c>
      <c r="F68" s="54">
        <v>120</v>
      </c>
      <c r="G68" s="86"/>
    </row>
    <row r="69" spans="1:7" ht="39" customHeight="1" x14ac:dyDescent="0.2">
      <c r="A69" s="51" t="s">
        <v>832</v>
      </c>
      <c r="B69" s="15" t="s">
        <v>4</v>
      </c>
      <c r="C69" s="15" t="s">
        <v>0</v>
      </c>
      <c r="D69" s="15" t="s">
        <v>16</v>
      </c>
      <c r="E69" s="16"/>
      <c r="F69" s="54"/>
      <c r="G69" s="86">
        <f>G70</f>
        <v>858</v>
      </c>
    </row>
    <row r="70" spans="1:7" ht="39" customHeight="1" x14ac:dyDescent="0.2">
      <c r="A70" s="226" t="s">
        <v>833</v>
      </c>
      <c r="B70" s="15" t="s">
        <v>4</v>
      </c>
      <c r="C70" s="15" t="s">
        <v>0</v>
      </c>
      <c r="D70" s="15" t="s">
        <v>16</v>
      </c>
      <c r="E70" s="103" t="s">
        <v>835</v>
      </c>
      <c r="F70" s="54"/>
      <c r="G70" s="86">
        <f>G71</f>
        <v>858</v>
      </c>
    </row>
    <row r="71" spans="1:7" ht="20.25" customHeight="1" x14ac:dyDescent="0.2">
      <c r="A71" s="93" t="s">
        <v>67</v>
      </c>
      <c r="B71" s="15" t="s">
        <v>4</v>
      </c>
      <c r="C71" s="15" t="s">
        <v>0</v>
      </c>
      <c r="D71" s="15" t="s">
        <v>16</v>
      </c>
      <c r="E71" s="17" t="s">
        <v>835</v>
      </c>
      <c r="F71" s="54">
        <v>800</v>
      </c>
      <c r="G71" s="86">
        <f>G72</f>
        <v>858</v>
      </c>
    </row>
    <row r="72" spans="1:7" ht="28.5" customHeight="1" x14ac:dyDescent="0.2">
      <c r="A72" s="227" t="s">
        <v>834</v>
      </c>
      <c r="B72" s="15" t="s">
        <v>4</v>
      </c>
      <c r="C72" s="15" t="s">
        <v>0</v>
      </c>
      <c r="D72" s="15" t="s">
        <v>16</v>
      </c>
      <c r="E72" s="103" t="s">
        <v>835</v>
      </c>
      <c r="F72" s="54">
        <v>880</v>
      </c>
      <c r="G72" s="86">
        <v>858</v>
      </c>
    </row>
    <row r="73" spans="1:7" ht="39" hidden="1" customHeight="1" x14ac:dyDescent="0.2">
      <c r="A73" s="88"/>
      <c r="B73" s="15"/>
      <c r="C73" s="15"/>
      <c r="D73" s="15"/>
      <c r="E73" s="16"/>
      <c r="F73" s="54"/>
      <c r="G73" s="86"/>
    </row>
    <row r="74" spans="1:7" x14ac:dyDescent="0.2">
      <c r="A74" s="91" t="s">
        <v>10</v>
      </c>
      <c r="B74" s="15" t="s">
        <v>4</v>
      </c>
      <c r="C74" s="52" t="s">
        <v>0</v>
      </c>
      <c r="D74" s="52" t="s">
        <v>41</v>
      </c>
      <c r="E74" s="18"/>
      <c r="F74" s="54"/>
      <c r="G74" s="92">
        <f>G75</f>
        <v>2640</v>
      </c>
    </row>
    <row r="75" spans="1:7" ht="38.25" x14ac:dyDescent="0.2">
      <c r="A75" s="76" t="s">
        <v>240</v>
      </c>
      <c r="B75" s="15" t="s">
        <v>4</v>
      </c>
      <c r="C75" s="52" t="s">
        <v>0</v>
      </c>
      <c r="D75" s="52" t="s">
        <v>41</v>
      </c>
      <c r="E75" s="52" t="s">
        <v>127</v>
      </c>
      <c r="F75" s="54"/>
      <c r="G75" s="92">
        <f>G76</f>
        <v>2640</v>
      </c>
    </row>
    <row r="76" spans="1:7" ht="25.5" x14ac:dyDescent="0.2">
      <c r="A76" s="90" t="s">
        <v>70</v>
      </c>
      <c r="B76" s="15" t="s">
        <v>4</v>
      </c>
      <c r="C76" s="52" t="s">
        <v>0</v>
      </c>
      <c r="D76" s="52" t="s">
        <v>41</v>
      </c>
      <c r="E76" s="52" t="s">
        <v>233</v>
      </c>
      <c r="F76" s="54"/>
      <c r="G76" s="92">
        <f>G77</f>
        <v>2640</v>
      </c>
    </row>
    <row r="77" spans="1:7" x14ac:dyDescent="0.2">
      <c r="A77" s="93" t="s">
        <v>67</v>
      </c>
      <c r="B77" s="15" t="s">
        <v>4</v>
      </c>
      <c r="C77" s="52" t="s">
        <v>0</v>
      </c>
      <c r="D77" s="52" t="s">
        <v>41</v>
      </c>
      <c r="E77" s="52" t="s">
        <v>233</v>
      </c>
      <c r="F77" s="52" t="s">
        <v>71</v>
      </c>
      <c r="G77" s="92">
        <f>G78</f>
        <v>2640</v>
      </c>
    </row>
    <row r="78" spans="1:7" x14ac:dyDescent="0.2">
      <c r="A78" s="93" t="s">
        <v>235</v>
      </c>
      <c r="B78" s="15" t="s">
        <v>4</v>
      </c>
      <c r="C78" s="52" t="s">
        <v>0</v>
      </c>
      <c r="D78" s="52" t="s">
        <v>41</v>
      </c>
      <c r="E78" s="52" t="s">
        <v>233</v>
      </c>
      <c r="F78" s="52" t="s">
        <v>234</v>
      </c>
      <c r="G78" s="92">
        <v>2640</v>
      </c>
    </row>
    <row r="79" spans="1:7" ht="29.45" customHeight="1" x14ac:dyDescent="0.2">
      <c r="A79" s="94" t="s">
        <v>25</v>
      </c>
      <c r="B79" s="15" t="s">
        <v>4</v>
      </c>
      <c r="C79" s="15" t="s">
        <v>0</v>
      </c>
      <c r="D79" s="15" t="s">
        <v>58</v>
      </c>
      <c r="E79" s="18"/>
      <c r="F79" s="54"/>
      <c r="G79" s="18">
        <f>G85+G95+G106+G111+G80+G119+G103</f>
        <v>17425</v>
      </c>
    </row>
    <row r="80" spans="1:7" ht="41.25" customHeight="1" x14ac:dyDescent="0.2">
      <c r="A80" s="90" t="s">
        <v>710</v>
      </c>
      <c r="B80" s="15" t="s">
        <v>4</v>
      </c>
      <c r="C80" s="15" t="s">
        <v>0</v>
      </c>
      <c r="D80" s="15" t="s">
        <v>58</v>
      </c>
      <c r="E80" s="52" t="s">
        <v>120</v>
      </c>
      <c r="F80" s="54"/>
      <c r="G80" s="18">
        <f>G81</f>
        <v>737</v>
      </c>
    </row>
    <row r="81" spans="1:7" ht="29.45" customHeight="1" x14ac:dyDescent="0.2">
      <c r="A81" s="12" t="s">
        <v>486</v>
      </c>
      <c r="B81" s="15" t="s">
        <v>4</v>
      </c>
      <c r="C81" s="15" t="s">
        <v>0</v>
      </c>
      <c r="D81" s="15" t="s">
        <v>58</v>
      </c>
      <c r="E81" s="52" t="s">
        <v>487</v>
      </c>
      <c r="F81" s="54"/>
      <c r="G81" s="18">
        <f>G82</f>
        <v>737</v>
      </c>
    </row>
    <row r="82" spans="1:7" ht="29.45" customHeight="1" x14ac:dyDescent="0.2">
      <c r="A82" s="13" t="s">
        <v>392</v>
      </c>
      <c r="B82" s="15" t="s">
        <v>4</v>
      </c>
      <c r="C82" s="15" t="s">
        <v>0</v>
      </c>
      <c r="D82" s="15" t="s">
        <v>58</v>
      </c>
      <c r="E82" s="52" t="s">
        <v>488</v>
      </c>
      <c r="F82" s="54"/>
      <c r="G82" s="18">
        <f>G83</f>
        <v>737</v>
      </c>
    </row>
    <row r="83" spans="1:7" ht="29.45" customHeight="1" x14ac:dyDescent="0.2">
      <c r="A83" s="14" t="s">
        <v>359</v>
      </c>
      <c r="B83" s="15" t="s">
        <v>4</v>
      </c>
      <c r="C83" s="15" t="s">
        <v>0</v>
      </c>
      <c r="D83" s="15" t="s">
        <v>58</v>
      </c>
      <c r="E83" s="52" t="s">
        <v>488</v>
      </c>
      <c r="F83" s="54">
        <v>244</v>
      </c>
      <c r="G83" s="18">
        <f>G84</f>
        <v>737</v>
      </c>
    </row>
    <row r="84" spans="1:7" ht="29.45" customHeight="1" x14ac:dyDescent="0.2">
      <c r="A84" s="14" t="s">
        <v>360</v>
      </c>
      <c r="B84" s="15" t="s">
        <v>4</v>
      </c>
      <c r="C84" s="15" t="s">
        <v>0</v>
      </c>
      <c r="D84" s="15" t="s">
        <v>58</v>
      </c>
      <c r="E84" s="52" t="s">
        <v>488</v>
      </c>
      <c r="F84" s="54">
        <v>240</v>
      </c>
      <c r="G84" s="18">
        <f>421+316</f>
        <v>737</v>
      </c>
    </row>
    <row r="85" spans="1:7" ht="60.75" customHeight="1" x14ac:dyDescent="0.2">
      <c r="A85" s="76" t="s">
        <v>701</v>
      </c>
      <c r="B85" s="15" t="s">
        <v>4</v>
      </c>
      <c r="C85" s="15" t="s">
        <v>0</v>
      </c>
      <c r="D85" s="15" t="s">
        <v>58</v>
      </c>
      <c r="E85" s="18" t="s">
        <v>243</v>
      </c>
      <c r="F85" s="54"/>
      <c r="G85" s="18">
        <f>G86+G91</f>
        <v>123</v>
      </c>
    </row>
    <row r="86" spans="1:7" ht="25.5" x14ac:dyDescent="0.2">
      <c r="A86" s="76" t="s">
        <v>244</v>
      </c>
      <c r="B86" s="15" t="s">
        <v>4</v>
      </c>
      <c r="C86" s="15" t="s">
        <v>0</v>
      </c>
      <c r="D86" s="15" t="s">
        <v>58</v>
      </c>
      <c r="E86" s="18" t="s">
        <v>245</v>
      </c>
      <c r="F86" s="54"/>
      <c r="G86" s="18">
        <f>G87</f>
        <v>99</v>
      </c>
    </row>
    <row r="87" spans="1:7" ht="63.75" x14ac:dyDescent="0.2">
      <c r="A87" s="84" t="s">
        <v>107</v>
      </c>
      <c r="B87" s="15" t="s">
        <v>4</v>
      </c>
      <c r="C87" s="15" t="s">
        <v>0</v>
      </c>
      <c r="D87" s="15" t="s">
        <v>58</v>
      </c>
      <c r="E87" s="18" t="s">
        <v>246</v>
      </c>
      <c r="F87" s="54"/>
      <c r="G87" s="18">
        <f>G88</f>
        <v>99</v>
      </c>
    </row>
    <row r="88" spans="1:7" ht="38.25" x14ac:dyDescent="0.2">
      <c r="A88" s="14" t="s">
        <v>359</v>
      </c>
      <c r="B88" s="15" t="s">
        <v>4</v>
      </c>
      <c r="C88" s="15" t="s">
        <v>0</v>
      </c>
      <c r="D88" s="15" t="s">
        <v>58</v>
      </c>
      <c r="E88" s="18" t="s">
        <v>246</v>
      </c>
      <c r="F88" s="54">
        <v>200</v>
      </c>
      <c r="G88" s="18">
        <f>G89</f>
        <v>99</v>
      </c>
    </row>
    <row r="89" spans="1:7" ht="38.25" x14ac:dyDescent="0.2">
      <c r="A89" s="14" t="s">
        <v>360</v>
      </c>
      <c r="B89" s="15" t="s">
        <v>4</v>
      </c>
      <c r="C89" s="15" t="s">
        <v>0</v>
      </c>
      <c r="D89" s="15" t="s">
        <v>58</v>
      </c>
      <c r="E89" s="18" t="s">
        <v>246</v>
      </c>
      <c r="F89" s="54">
        <v>240</v>
      </c>
      <c r="G89" s="18">
        <v>99</v>
      </c>
    </row>
    <row r="90" spans="1:7" hidden="1" x14ac:dyDescent="0.2">
      <c r="A90" s="45"/>
      <c r="B90" s="16"/>
      <c r="C90" s="16"/>
      <c r="D90" s="167"/>
      <c r="E90" s="18"/>
      <c r="F90" s="54"/>
      <c r="G90" s="18"/>
    </row>
    <row r="91" spans="1:7" ht="93.75" customHeight="1" x14ac:dyDescent="0.2">
      <c r="A91" s="45" t="s">
        <v>842</v>
      </c>
      <c r="B91" s="15" t="s">
        <v>4</v>
      </c>
      <c r="C91" s="15" t="s">
        <v>0</v>
      </c>
      <c r="D91" s="15" t="s">
        <v>58</v>
      </c>
      <c r="E91" s="18" t="s">
        <v>843</v>
      </c>
      <c r="F91" s="54"/>
      <c r="G91" s="18">
        <f>G92</f>
        <v>24</v>
      </c>
    </row>
    <row r="92" spans="1:7" ht="25.5" x14ac:dyDescent="0.2">
      <c r="A92" s="45" t="s">
        <v>27</v>
      </c>
      <c r="B92" s="15" t="s">
        <v>4</v>
      </c>
      <c r="C92" s="15" t="s">
        <v>0</v>
      </c>
      <c r="D92" s="15" t="s">
        <v>58</v>
      </c>
      <c r="E92" s="18" t="s">
        <v>844</v>
      </c>
      <c r="F92" s="54"/>
      <c r="G92" s="18">
        <f>G93</f>
        <v>24</v>
      </c>
    </row>
    <row r="93" spans="1:7" ht="38.25" x14ac:dyDescent="0.2">
      <c r="A93" s="14" t="s">
        <v>359</v>
      </c>
      <c r="B93" s="15" t="s">
        <v>4</v>
      </c>
      <c r="C93" s="15" t="s">
        <v>0</v>
      </c>
      <c r="D93" s="15" t="s">
        <v>58</v>
      </c>
      <c r="E93" s="18" t="s">
        <v>844</v>
      </c>
      <c r="F93" s="54">
        <v>200</v>
      </c>
      <c r="G93" s="18">
        <f>G94</f>
        <v>24</v>
      </c>
    </row>
    <row r="94" spans="1:7" ht="38.25" x14ac:dyDescent="0.2">
      <c r="A94" s="14" t="s">
        <v>360</v>
      </c>
      <c r="B94" s="15" t="s">
        <v>4</v>
      </c>
      <c r="C94" s="15" t="s">
        <v>0</v>
      </c>
      <c r="D94" s="15" t="s">
        <v>58</v>
      </c>
      <c r="E94" s="18" t="s">
        <v>844</v>
      </c>
      <c r="F94" s="54">
        <v>240</v>
      </c>
      <c r="G94" s="18">
        <v>24</v>
      </c>
    </row>
    <row r="95" spans="1:7" ht="25.5" x14ac:dyDescent="0.2">
      <c r="A95" s="76" t="s">
        <v>236</v>
      </c>
      <c r="B95" s="15" t="s">
        <v>4</v>
      </c>
      <c r="C95" s="16" t="s">
        <v>0</v>
      </c>
      <c r="D95" s="16" t="s">
        <v>58</v>
      </c>
      <c r="E95" s="54" t="s">
        <v>357</v>
      </c>
      <c r="F95" s="54"/>
      <c r="G95" s="18">
        <f>G96+G98</f>
        <v>3114</v>
      </c>
    </row>
    <row r="96" spans="1:7" ht="89.25" x14ac:dyDescent="0.2">
      <c r="A96" s="14" t="s">
        <v>96</v>
      </c>
      <c r="B96" s="15" t="s">
        <v>4</v>
      </c>
      <c r="C96" s="16" t="s">
        <v>0</v>
      </c>
      <c r="D96" s="16" t="s">
        <v>58</v>
      </c>
      <c r="E96" s="54" t="s">
        <v>357</v>
      </c>
      <c r="F96" s="54">
        <v>100</v>
      </c>
      <c r="G96" s="18">
        <f>G97</f>
        <v>1432</v>
      </c>
    </row>
    <row r="97" spans="1:7" ht="38.25" x14ac:dyDescent="0.2">
      <c r="A97" s="88" t="s">
        <v>222</v>
      </c>
      <c r="B97" s="15" t="s">
        <v>4</v>
      </c>
      <c r="C97" s="16" t="s">
        <v>0</v>
      </c>
      <c r="D97" s="16" t="s">
        <v>58</v>
      </c>
      <c r="E97" s="54" t="s">
        <v>357</v>
      </c>
      <c r="F97" s="54">
        <v>120</v>
      </c>
      <c r="G97" s="18">
        <f>2332+118-511-40-467</f>
        <v>1432</v>
      </c>
    </row>
    <row r="98" spans="1:7" ht="38.25" x14ac:dyDescent="0.2">
      <c r="A98" s="14" t="s">
        <v>359</v>
      </c>
      <c r="B98" s="15" t="s">
        <v>4</v>
      </c>
      <c r="C98" s="16" t="s">
        <v>0</v>
      </c>
      <c r="D98" s="16" t="s">
        <v>58</v>
      </c>
      <c r="E98" s="54" t="s">
        <v>357</v>
      </c>
      <c r="F98" s="54">
        <v>200</v>
      </c>
      <c r="G98" s="18">
        <f>G99</f>
        <v>1682</v>
      </c>
    </row>
    <row r="99" spans="1:7" ht="38.25" x14ac:dyDescent="0.2">
      <c r="A99" s="14" t="s">
        <v>360</v>
      </c>
      <c r="B99" s="15" t="s">
        <v>4</v>
      </c>
      <c r="C99" s="16" t="s">
        <v>0</v>
      </c>
      <c r="D99" s="16" t="s">
        <v>58</v>
      </c>
      <c r="E99" s="54" t="s">
        <v>357</v>
      </c>
      <c r="F99" s="54">
        <v>240</v>
      </c>
      <c r="G99" s="18">
        <f>664+511+40+467</f>
        <v>1682</v>
      </c>
    </row>
    <row r="100" spans="1:7" hidden="1" x14ac:dyDescent="0.2">
      <c r="A100" s="45"/>
      <c r="B100" s="15"/>
      <c r="C100" s="16"/>
      <c r="D100" s="16"/>
      <c r="E100" s="17"/>
      <c r="F100" s="16"/>
      <c r="G100" s="18"/>
    </row>
    <row r="101" spans="1:7" hidden="1" x14ac:dyDescent="0.2">
      <c r="A101" s="88"/>
      <c r="B101" s="15"/>
      <c r="C101" s="16"/>
      <c r="D101" s="16"/>
      <c r="E101" s="17"/>
      <c r="F101" s="16"/>
      <c r="G101" s="18"/>
    </row>
    <row r="102" spans="1:7" hidden="1" x14ac:dyDescent="0.2">
      <c r="A102" s="14"/>
      <c r="B102" s="15"/>
      <c r="C102" s="16"/>
      <c r="D102" s="16"/>
      <c r="E102" s="17"/>
      <c r="F102" s="16"/>
      <c r="G102" s="18"/>
    </row>
    <row r="103" spans="1:7" ht="51" x14ac:dyDescent="0.2">
      <c r="A103" s="12" t="s">
        <v>845</v>
      </c>
      <c r="B103" s="15" t="s">
        <v>4</v>
      </c>
      <c r="C103" s="16" t="s">
        <v>0</v>
      </c>
      <c r="D103" s="16" t="s">
        <v>58</v>
      </c>
      <c r="E103" s="54" t="s">
        <v>846</v>
      </c>
      <c r="F103" s="16"/>
      <c r="G103" s="18">
        <f>G104</f>
        <v>199</v>
      </c>
    </row>
    <row r="104" spans="1:7" ht="38.25" x14ac:dyDescent="0.2">
      <c r="A104" s="14" t="s">
        <v>359</v>
      </c>
      <c r="B104" s="15" t="s">
        <v>4</v>
      </c>
      <c r="C104" s="16" t="s">
        <v>0</v>
      </c>
      <c r="D104" s="16" t="s">
        <v>58</v>
      </c>
      <c r="E104" s="54" t="s">
        <v>846</v>
      </c>
      <c r="F104" s="16">
        <v>100</v>
      </c>
      <c r="G104" s="18">
        <f>G105</f>
        <v>199</v>
      </c>
    </row>
    <row r="105" spans="1:7" ht="38.25" x14ac:dyDescent="0.2">
      <c r="A105" s="14" t="s">
        <v>360</v>
      </c>
      <c r="B105" s="15" t="s">
        <v>4</v>
      </c>
      <c r="C105" s="16" t="s">
        <v>0</v>
      </c>
      <c r="D105" s="16" t="s">
        <v>58</v>
      </c>
      <c r="E105" s="54" t="s">
        <v>846</v>
      </c>
      <c r="F105" s="16">
        <v>120</v>
      </c>
      <c r="G105" s="18">
        <v>199</v>
      </c>
    </row>
    <row r="106" spans="1:7" ht="51" x14ac:dyDescent="0.2">
      <c r="A106" s="45" t="s">
        <v>637</v>
      </c>
      <c r="B106" s="15" t="s">
        <v>4</v>
      </c>
      <c r="C106" s="16" t="s">
        <v>0</v>
      </c>
      <c r="D106" s="16" t="s">
        <v>58</v>
      </c>
      <c r="E106" s="54" t="s">
        <v>361</v>
      </c>
      <c r="F106" s="54"/>
      <c r="G106" s="18">
        <f>G107+G109</f>
        <v>7122</v>
      </c>
    </row>
    <row r="107" spans="1:7" ht="89.25" x14ac:dyDescent="0.2">
      <c r="A107" s="14" t="s">
        <v>96</v>
      </c>
      <c r="B107" s="15" t="s">
        <v>4</v>
      </c>
      <c r="C107" s="16" t="s">
        <v>0</v>
      </c>
      <c r="D107" s="16" t="s">
        <v>58</v>
      </c>
      <c r="E107" s="54" t="s">
        <v>361</v>
      </c>
      <c r="F107" s="54">
        <v>100</v>
      </c>
      <c r="G107" s="18">
        <f>G108</f>
        <v>7122</v>
      </c>
    </row>
    <row r="108" spans="1:7" ht="38.25" x14ac:dyDescent="0.2">
      <c r="A108" s="88" t="s">
        <v>222</v>
      </c>
      <c r="B108" s="15" t="s">
        <v>4</v>
      </c>
      <c r="C108" s="16" t="s">
        <v>0</v>
      </c>
      <c r="D108" s="16" t="s">
        <v>58</v>
      </c>
      <c r="E108" s="54" t="s">
        <v>361</v>
      </c>
      <c r="F108" s="54">
        <v>120</v>
      </c>
      <c r="G108" s="18">
        <v>7122</v>
      </c>
    </row>
    <row r="109" spans="1:7" ht="38.25" hidden="1" x14ac:dyDescent="0.2">
      <c r="A109" s="14" t="s">
        <v>359</v>
      </c>
      <c r="B109" s="15" t="s">
        <v>4</v>
      </c>
      <c r="C109" s="16" t="s">
        <v>0</v>
      </c>
      <c r="D109" s="16" t="s">
        <v>58</v>
      </c>
      <c r="E109" s="54" t="s">
        <v>361</v>
      </c>
      <c r="F109" s="54">
        <v>200</v>
      </c>
      <c r="G109" s="95">
        <f>G110</f>
        <v>0</v>
      </c>
    </row>
    <row r="110" spans="1:7" ht="38.25" hidden="1" x14ac:dyDescent="0.2">
      <c r="A110" s="14" t="s">
        <v>360</v>
      </c>
      <c r="B110" s="15" t="s">
        <v>4</v>
      </c>
      <c r="C110" s="16" t="s">
        <v>0</v>
      </c>
      <c r="D110" s="16" t="s">
        <v>58</v>
      </c>
      <c r="E110" s="54" t="s">
        <v>361</v>
      </c>
      <c r="F110" s="54">
        <v>240</v>
      </c>
      <c r="G110" s="95">
        <v>0</v>
      </c>
    </row>
    <row r="111" spans="1:7" s="7" customFormat="1" ht="25.5" x14ac:dyDescent="0.2">
      <c r="A111" s="84" t="s">
        <v>27</v>
      </c>
      <c r="B111" s="96" t="s">
        <v>4</v>
      </c>
      <c r="C111" s="96" t="s">
        <v>0</v>
      </c>
      <c r="D111" s="96" t="s">
        <v>58</v>
      </c>
      <c r="E111" s="97" t="s">
        <v>223</v>
      </c>
      <c r="F111" s="98"/>
      <c r="G111" s="97">
        <f>G112+G114+G116</f>
        <v>5770</v>
      </c>
    </row>
    <row r="112" spans="1:7" ht="42" customHeight="1" x14ac:dyDescent="0.2">
      <c r="A112" s="14" t="s">
        <v>359</v>
      </c>
      <c r="B112" s="15" t="s">
        <v>4</v>
      </c>
      <c r="C112" s="15" t="s">
        <v>0</v>
      </c>
      <c r="D112" s="15" t="s">
        <v>58</v>
      </c>
      <c r="E112" s="18" t="s">
        <v>223</v>
      </c>
      <c r="F112" s="54">
        <v>200</v>
      </c>
      <c r="G112" s="18">
        <f>G113</f>
        <v>5010</v>
      </c>
    </row>
    <row r="113" spans="1:7" ht="41.45" customHeight="1" x14ac:dyDescent="0.2">
      <c r="A113" s="14" t="s">
        <v>360</v>
      </c>
      <c r="B113" s="15" t="s">
        <v>4</v>
      </c>
      <c r="C113" s="15" t="s">
        <v>0</v>
      </c>
      <c r="D113" s="15" t="s">
        <v>58</v>
      </c>
      <c r="E113" s="18" t="s">
        <v>223</v>
      </c>
      <c r="F113" s="54">
        <v>240</v>
      </c>
      <c r="G113" s="18">
        <f>574+1513+2440+483</f>
        <v>5010</v>
      </c>
    </row>
    <row r="114" spans="1:7" ht="31.15" customHeight="1" x14ac:dyDescent="0.2">
      <c r="A114" s="14" t="s">
        <v>84</v>
      </c>
      <c r="B114" s="15" t="s">
        <v>4</v>
      </c>
      <c r="C114" s="15" t="s">
        <v>0</v>
      </c>
      <c r="D114" s="15" t="s">
        <v>58</v>
      </c>
      <c r="E114" s="18" t="s">
        <v>223</v>
      </c>
      <c r="F114" s="54">
        <v>300</v>
      </c>
      <c r="G114" s="18">
        <f>G115</f>
        <v>243</v>
      </c>
    </row>
    <row r="115" spans="1:7" ht="15" customHeight="1" x14ac:dyDescent="0.2">
      <c r="A115" s="14" t="s">
        <v>384</v>
      </c>
      <c r="B115" s="15" t="s">
        <v>4</v>
      </c>
      <c r="C115" s="15" t="s">
        <v>0</v>
      </c>
      <c r="D115" s="15" t="s">
        <v>58</v>
      </c>
      <c r="E115" s="18" t="s">
        <v>223</v>
      </c>
      <c r="F115" s="54">
        <v>350</v>
      </c>
      <c r="G115" s="18">
        <f>226-3+20</f>
        <v>243</v>
      </c>
    </row>
    <row r="116" spans="1:7" ht="15.6" customHeight="1" x14ac:dyDescent="0.2">
      <c r="A116" s="93" t="s">
        <v>67</v>
      </c>
      <c r="B116" s="15" t="s">
        <v>4</v>
      </c>
      <c r="C116" s="15" t="s">
        <v>0</v>
      </c>
      <c r="D116" s="15" t="s">
        <v>58</v>
      </c>
      <c r="E116" s="18" t="s">
        <v>223</v>
      </c>
      <c r="F116" s="52" t="s">
        <v>71</v>
      </c>
      <c r="G116" s="18">
        <f>G118+G117</f>
        <v>517</v>
      </c>
    </row>
    <row r="117" spans="1:7" ht="30.6" customHeight="1" x14ac:dyDescent="0.2">
      <c r="A117" s="210" t="s">
        <v>812</v>
      </c>
      <c r="B117" s="15" t="s">
        <v>4</v>
      </c>
      <c r="C117" s="15" t="s">
        <v>0</v>
      </c>
      <c r="D117" s="15" t="s">
        <v>58</v>
      </c>
      <c r="E117" s="18" t="s">
        <v>223</v>
      </c>
      <c r="F117" s="52" t="s">
        <v>814</v>
      </c>
      <c r="G117" s="18">
        <f>81+35+81</f>
        <v>197</v>
      </c>
    </row>
    <row r="118" spans="1:7" ht="30.6" customHeight="1" x14ac:dyDescent="0.2">
      <c r="A118" s="99" t="s">
        <v>388</v>
      </c>
      <c r="B118" s="15" t="s">
        <v>4</v>
      </c>
      <c r="C118" s="15" t="s">
        <v>0</v>
      </c>
      <c r="D118" s="15" t="s">
        <v>58</v>
      </c>
      <c r="E118" s="18" t="s">
        <v>223</v>
      </c>
      <c r="F118" s="52" t="s">
        <v>247</v>
      </c>
      <c r="G118" s="18">
        <f>320+3-3</f>
        <v>320</v>
      </c>
    </row>
    <row r="119" spans="1:7" ht="27" customHeight="1" x14ac:dyDescent="0.2">
      <c r="A119" s="209" t="s">
        <v>70</v>
      </c>
      <c r="B119" s="15" t="s">
        <v>4</v>
      </c>
      <c r="C119" s="15" t="s">
        <v>0</v>
      </c>
      <c r="D119" s="15" t="s">
        <v>58</v>
      </c>
      <c r="E119" s="104" t="s">
        <v>813</v>
      </c>
      <c r="F119" s="52"/>
      <c r="G119" s="18">
        <f>G122+G120</f>
        <v>360</v>
      </c>
    </row>
    <row r="120" spans="1:7" ht="27" customHeight="1" x14ac:dyDescent="0.2">
      <c r="A120" s="99" t="s">
        <v>84</v>
      </c>
      <c r="B120" s="15" t="s">
        <v>4</v>
      </c>
      <c r="C120" s="15" t="s">
        <v>0</v>
      </c>
      <c r="D120" s="15" t="s">
        <v>58</v>
      </c>
      <c r="E120" s="104" t="s">
        <v>813</v>
      </c>
      <c r="F120" s="52" t="s">
        <v>90</v>
      </c>
      <c r="G120" s="18">
        <f>G121</f>
        <v>172</v>
      </c>
    </row>
    <row r="121" spans="1:7" ht="27" customHeight="1" x14ac:dyDescent="0.2">
      <c r="A121" s="99" t="s">
        <v>825</v>
      </c>
      <c r="B121" s="15" t="s">
        <v>4</v>
      </c>
      <c r="C121" s="15" t="s">
        <v>0</v>
      </c>
      <c r="D121" s="15" t="s">
        <v>58</v>
      </c>
      <c r="E121" s="104" t="s">
        <v>813</v>
      </c>
      <c r="F121" s="52" t="s">
        <v>847</v>
      </c>
      <c r="G121" s="18">
        <v>172</v>
      </c>
    </row>
    <row r="122" spans="1:7" ht="27" customHeight="1" x14ac:dyDescent="0.2">
      <c r="A122" s="88" t="s">
        <v>67</v>
      </c>
      <c r="B122" s="15" t="s">
        <v>4</v>
      </c>
      <c r="C122" s="15" t="s">
        <v>0</v>
      </c>
      <c r="D122" s="15" t="s">
        <v>58</v>
      </c>
      <c r="E122" s="104" t="s">
        <v>813</v>
      </c>
      <c r="F122" s="52" t="s">
        <v>71</v>
      </c>
      <c r="G122" s="18">
        <f>G123</f>
        <v>188</v>
      </c>
    </row>
    <row r="123" spans="1:7" ht="27" customHeight="1" x14ac:dyDescent="0.2">
      <c r="A123" s="210" t="s">
        <v>812</v>
      </c>
      <c r="B123" s="15" t="s">
        <v>4</v>
      </c>
      <c r="C123" s="15" t="s">
        <v>0</v>
      </c>
      <c r="D123" s="15" t="s">
        <v>58</v>
      </c>
      <c r="E123" s="104" t="s">
        <v>813</v>
      </c>
      <c r="F123" s="52" t="s">
        <v>814</v>
      </c>
      <c r="G123" s="18">
        <v>188</v>
      </c>
    </row>
    <row r="124" spans="1:7" ht="38.25" x14ac:dyDescent="0.2">
      <c r="A124" s="51" t="s">
        <v>48</v>
      </c>
      <c r="B124" s="15" t="s">
        <v>4</v>
      </c>
      <c r="C124" s="52" t="s">
        <v>12</v>
      </c>
      <c r="D124" s="52" t="s">
        <v>17</v>
      </c>
      <c r="E124" s="52"/>
      <c r="F124" s="54"/>
      <c r="G124" s="86">
        <f>G125+G156+G152</f>
        <v>18521</v>
      </c>
    </row>
    <row r="125" spans="1:7" ht="51" x14ac:dyDescent="0.2">
      <c r="A125" s="91" t="s">
        <v>632</v>
      </c>
      <c r="B125" s="15" t="s">
        <v>4</v>
      </c>
      <c r="C125" s="52" t="s">
        <v>12</v>
      </c>
      <c r="D125" s="52" t="s">
        <v>36</v>
      </c>
      <c r="E125" s="18"/>
      <c r="F125" s="52"/>
      <c r="G125" s="86">
        <f>G126</f>
        <v>16738</v>
      </c>
    </row>
    <row r="126" spans="1:7" ht="89.25" x14ac:dyDescent="0.2">
      <c r="A126" s="100" t="s">
        <v>743</v>
      </c>
      <c r="B126" s="15" t="s">
        <v>4</v>
      </c>
      <c r="C126" s="52" t="s">
        <v>12</v>
      </c>
      <c r="D126" s="52" t="s">
        <v>36</v>
      </c>
      <c r="E126" s="18" t="s">
        <v>258</v>
      </c>
      <c r="F126" s="52"/>
      <c r="G126" s="86">
        <f>G127+G136+G142</f>
        <v>16738</v>
      </c>
    </row>
    <row r="127" spans="1:7" ht="38.25" x14ac:dyDescent="0.2">
      <c r="A127" s="100" t="s">
        <v>256</v>
      </c>
      <c r="B127" s="15" t="s">
        <v>4</v>
      </c>
      <c r="C127" s="52" t="s">
        <v>12</v>
      </c>
      <c r="D127" s="52" t="s">
        <v>36</v>
      </c>
      <c r="E127" s="18" t="s">
        <v>257</v>
      </c>
      <c r="F127" s="52"/>
      <c r="G127" s="86">
        <f>G131+G128</f>
        <v>13626</v>
      </c>
    </row>
    <row r="128" spans="1:7" x14ac:dyDescent="0.2">
      <c r="A128" s="102" t="s">
        <v>848</v>
      </c>
      <c r="B128" s="15" t="s">
        <v>4</v>
      </c>
      <c r="C128" s="52" t="s">
        <v>12</v>
      </c>
      <c r="D128" s="52" t="s">
        <v>36</v>
      </c>
      <c r="E128" s="18" t="s">
        <v>849</v>
      </c>
      <c r="F128" s="52"/>
      <c r="G128" s="86">
        <f>G129</f>
        <v>253</v>
      </c>
    </row>
    <row r="129" spans="1:7" ht="89.25" x14ac:dyDescent="0.2">
      <c r="A129" s="14" t="s">
        <v>96</v>
      </c>
      <c r="B129" s="15" t="s">
        <v>4</v>
      </c>
      <c r="C129" s="52" t="s">
        <v>12</v>
      </c>
      <c r="D129" s="52" t="s">
        <v>36</v>
      </c>
      <c r="E129" s="18" t="s">
        <v>849</v>
      </c>
      <c r="F129" s="52" t="s">
        <v>88</v>
      </c>
      <c r="G129" s="86">
        <f>G130</f>
        <v>253</v>
      </c>
    </row>
    <row r="130" spans="1:7" ht="25.5" x14ac:dyDescent="0.2">
      <c r="A130" s="14" t="s">
        <v>114</v>
      </c>
      <c r="B130" s="15" t="s">
        <v>4</v>
      </c>
      <c r="C130" s="52" t="s">
        <v>12</v>
      </c>
      <c r="D130" s="52" t="s">
        <v>36</v>
      </c>
      <c r="E130" s="18" t="s">
        <v>849</v>
      </c>
      <c r="F130" s="52" t="s">
        <v>116</v>
      </c>
      <c r="G130" s="86">
        <v>253</v>
      </c>
    </row>
    <row r="131" spans="1:7" ht="132" customHeight="1" x14ac:dyDescent="0.2">
      <c r="A131" s="101" t="s">
        <v>385</v>
      </c>
      <c r="B131" s="15" t="s">
        <v>4</v>
      </c>
      <c r="C131" s="52" t="s">
        <v>12</v>
      </c>
      <c r="D131" s="52" t="s">
        <v>36</v>
      </c>
      <c r="E131" s="18" t="s">
        <v>115</v>
      </c>
      <c r="F131" s="52"/>
      <c r="G131" s="86">
        <f>G132+G134</f>
        <v>13373</v>
      </c>
    </row>
    <row r="132" spans="1:7" ht="89.25" x14ac:dyDescent="0.2">
      <c r="A132" s="14" t="s">
        <v>96</v>
      </c>
      <c r="B132" s="15" t="s">
        <v>4</v>
      </c>
      <c r="C132" s="52" t="s">
        <v>12</v>
      </c>
      <c r="D132" s="52" t="s">
        <v>36</v>
      </c>
      <c r="E132" s="18" t="s">
        <v>115</v>
      </c>
      <c r="F132" s="52" t="s">
        <v>88</v>
      </c>
      <c r="G132" s="86">
        <f>G133</f>
        <v>9138</v>
      </c>
    </row>
    <row r="133" spans="1:7" ht="25.5" x14ac:dyDescent="0.2">
      <c r="A133" s="14" t="s">
        <v>114</v>
      </c>
      <c r="B133" s="15" t="s">
        <v>4</v>
      </c>
      <c r="C133" s="52" t="s">
        <v>12</v>
      </c>
      <c r="D133" s="52" t="s">
        <v>36</v>
      </c>
      <c r="E133" s="18" t="s">
        <v>115</v>
      </c>
      <c r="F133" s="52" t="s">
        <v>116</v>
      </c>
      <c r="G133" s="86">
        <f>8882+256</f>
        <v>9138</v>
      </c>
    </row>
    <row r="134" spans="1:7" ht="38.25" x14ac:dyDescent="0.2">
      <c r="A134" s="14" t="s">
        <v>359</v>
      </c>
      <c r="B134" s="15" t="s">
        <v>4</v>
      </c>
      <c r="C134" s="52" t="s">
        <v>12</v>
      </c>
      <c r="D134" s="52" t="s">
        <v>36</v>
      </c>
      <c r="E134" s="18" t="s">
        <v>115</v>
      </c>
      <c r="F134" s="52" t="s">
        <v>87</v>
      </c>
      <c r="G134" s="86">
        <f>G135</f>
        <v>4235</v>
      </c>
    </row>
    <row r="135" spans="1:7" ht="38.25" x14ac:dyDescent="0.2">
      <c r="A135" s="14" t="s">
        <v>360</v>
      </c>
      <c r="B135" s="15" t="s">
        <v>4</v>
      </c>
      <c r="C135" s="52" t="s">
        <v>12</v>
      </c>
      <c r="D135" s="52" t="s">
        <v>36</v>
      </c>
      <c r="E135" s="18" t="s">
        <v>115</v>
      </c>
      <c r="F135" s="52" t="s">
        <v>113</v>
      </c>
      <c r="G135" s="86">
        <f>5848-421-316-876</f>
        <v>4235</v>
      </c>
    </row>
    <row r="136" spans="1:7" s="8" customFormat="1" ht="38.25" x14ac:dyDescent="0.2">
      <c r="A136" s="102" t="s">
        <v>408</v>
      </c>
      <c r="B136" s="15" t="s">
        <v>4</v>
      </c>
      <c r="C136" s="52" t="s">
        <v>12</v>
      </c>
      <c r="D136" s="52" t="s">
        <v>36</v>
      </c>
      <c r="E136" s="18" t="s">
        <v>260</v>
      </c>
      <c r="F136" s="52"/>
      <c r="G136" s="46">
        <f>G138</f>
        <v>112</v>
      </c>
    </row>
    <row r="137" spans="1:7" s="8" customFormat="1" ht="63.75" x14ac:dyDescent="0.2">
      <c r="A137" s="45" t="s">
        <v>394</v>
      </c>
      <c r="B137" s="15" t="s">
        <v>4</v>
      </c>
      <c r="C137" s="52" t="s">
        <v>12</v>
      </c>
      <c r="D137" s="52" t="s">
        <v>36</v>
      </c>
      <c r="E137" s="18" t="s">
        <v>409</v>
      </c>
      <c r="F137" s="52"/>
      <c r="G137" s="46">
        <f>G138</f>
        <v>112</v>
      </c>
    </row>
    <row r="138" spans="1:7" s="8" customFormat="1" ht="38.25" x14ac:dyDescent="0.2">
      <c r="A138" s="88" t="s">
        <v>359</v>
      </c>
      <c r="B138" s="15" t="s">
        <v>4</v>
      </c>
      <c r="C138" s="16" t="s">
        <v>12</v>
      </c>
      <c r="D138" s="16">
        <v>10</v>
      </c>
      <c r="E138" s="18" t="s">
        <v>409</v>
      </c>
      <c r="F138" s="16" t="s">
        <v>87</v>
      </c>
      <c r="G138" s="46">
        <f>G139</f>
        <v>112</v>
      </c>
    </row>
    <row r="139" spans="1:7" s="8" customFormat="1" ht="38.25" x14ac:dyDescent="0.2">
      <c r="A139" s="14" t="s">
        <v>360</v>
      </c>
      <c r="B139" s="15" t="s">
        <v>4</v>
      </c>
      <c r="C139" s="52" t="s">
        <v>12</v>
      </c>
      <c r="D139" s="52" t="s">
        <v>36</v>
      </c>
      <c r="E139" s="18" t="s">
        <v>409</v>
      </c>
      <c r="F139" s="52" t="s">
        <v>113</v>
      </c>
      <c r="G139" s="46">
        <v>112</v>
      </c>
    </row>
    <row r="140" spans="1:7" s="8" customFormat="1" ht="15.75" customHeight="1" x14ac:dyDescent="0.2">
      <c r="A140" s="51" t="s">
        <v>55</v>
      </c>
      <c r="B140" s="15" t="s">
        <v>4</v>
      </c>
      <c r="C140" s="52" t="s">
        <v>12</v>
      </c>
      <c r="D140" s="52" t="s">
        <v>36</v>
      </c>
      <c r="E140" s="18"/>
      <c r="F140" s="52"/>
      <c r="G140" s="86">
        <f>G141</f>
        <v>3000</v>
      </c>
    </row>
    <row r="141" spans="1:7" s="8" customFormat="1" ht="80.25" customHeight="1" x14ac:dyDescent="0.2">
      <c r="A141" s="102" t="s">
        <v>743</v>
      </c>
      <c r="B141" s="15" t="s">
        <v>4</v>
      </c>
      <c r="C141" s="52" t="s">
        <v>12</v>
      </c>
      <c r="D141" s="52" t="s">
        <v>36</v>
      </c>
      <c r="E141" s="18" t="s">
        <v>258</v>
      </c>
      <c r="F141" s="52"/>
      <c r="G141" s="86">
        <f>G142</f>
        <v>3000</v>
      </c>
    </row>
    <row r="142" spans="1:7" s="8" customFormat="1" ht="33" customHeight="1" x14ac:dyDescent="0.2">
      <c r="A142" s="102" t="s">
        <v>259</v>
      </c>
      <c r="B142" s="15" t="s">
        <v>4</v>
      </c>
      <c r="C142" s="52" t="s">
        <v>12</v>
      </c>
      <c r="D142" s="52" t="s">
        <v>36</v>
      </c>
      <c r="E142" s="18" t="s">
        <v>450</v>
      </c>
      <c r="F142" s="52"/>
      <c r="G142" s="86">
        <f>G143+G146+G149</f>
        <v>3000</v>
      </c>
    </row>
    <row r="143" spans="1:7" s="8" customFormat="1" ht="81" customHeight="1" x14ac:dyDescent="0.2">
      <c r="A143" s="45" t="s">
        <v>93</v>
      </c>
      <c r="B143" s="15" t="s">
        <v>4</v>
      </c>
      <c r="C143" s="52" t="s">
        <v>12</v>
      </c>
      <c r="D143" s="52" t="s">
        <v>36</v>
      </c>
      <c r="E143" s="18" t="s">
        <v>451</v>
      </c>
      <c r="F143" s="52"/>
      <c r="G143" s="86">
        <f>G144</f>
        <v>2880</v>
      </c>
    </row>
    <row r="144" spans="1:7" s="8" customFormat="1" ht="38.25" x14ac:dyDescent="0.2">
      <c r="A144" s="14" t="s">
        <v>359</v>
      </c>
      <c r="B144" s="15" t="s">
        <v>4</v>
      </c>
      <c r="C144" s="52" t="s">
        <v>12</v>
      </c>
      <c r="D144" s="52" t="s">
        <v>36</v>
      </c>
      <c r="E144" s="18" t="s">
        <v>451</v>
      </c>
      <c r="F144" s="52" t="s">
        <v>87</v>
      </c>
      <c r="G144" s="86">
        <f>G145</f>
        <v>2880</v>
      </c>
    </row>
    <row r="145" spans="1:7" s="8" customFormat="1" ht="38.25" x14ac:dyDescent="0.2">
      <c r="A145" s="14" t="s">
        <v>360</v>
      </c>
      <c r="B145" s="15" t="s">
        <v>4</v>
      </c>
      <c r="C145" s="52" t="s">
        <v>12</v>
      </c>
      <c r="D145" s="52" t="s">
        <v>36</v>
      </c>
      <c r="E145" s="18" t="s">
        <v>451</v>
      </c>
      <c r="F145" s="52" t="s">
        <v>113</v>
      </c>
      <c r="G145" s="86">
        <v>2880</v>
      </c>
    </row>
    <row r="146" spans="1:7" s="8" customFormat="1" ht="38.25" x14ac:dyDescent="0.2">
      <c r="A146" s="12" t="s">
        <v>850</v>
      </c>
      <c r="B146" s="15" t="s">
        <v>4</v>
      </c>
      <c r="C146" s="52" t="s">
        <v>12</v>
      </c>
      <c r="D146" s="52" t="s">
        <v>36</v>
      </c>
      <c r="E146" s="18" t="s">
        <v>851</v>
      </c>
      <c r="F146" s="52"/>
      <c r="G146" s="86">
        <f>G147</f>
        <v>37</v>
      </c>
    </row>
    <row r="147" spans="1:7" s="8" customFormat="1" ht="38.25" x14ac:dyDescent="0.2">
      <c r="A147" s="14" t="s">
        <v>359</v>
      </c>
      <c r="B147" s="15" t="s">
        <v>4</v>
      </c>
      <c r="C147" s="52" t="s">
        <v>12</v>
      </c>
      <c r="D147" s="52" t="s">
        <v>36</v>
      </c>
      <c r="E147" s="18" t="s">
        <v>851</v>
      </c>
      <c r="F147" s="52" t="s">
        <v>87</v>
      </c>
      <c r="G147" s="86">
        <f>G148</f>
        <v>37</v>
      </c>
    </row>
    <row r="148" spans="1:7" s="8" customFormat="1" ht="38.25" x14ac:dyDescent="0.2">
      <c r="A148" s="14" t="s">
        <v>360</v>
      </c>
      <c r="B148" s="15" t="s">
        <v>4</v>
      </c>
      <c r="C148" s="52" t="s">
        <v>12</v>
      </c>
      <c r="D148" s="52" t="s">
        <v>36</v>
      </c>
      <c r="E148" s="18" t="s">
        <v>851</v>
      </c>
      <c r="F148" s="52" t="s">
        <v>113</v>
      </c>
      <c r="G148" s="86">
        <v>37</v>
      </c>
    </row>
    <row r="149" spans="1:7" s="8" customFormat="1" ht="38.25" x14ac:dyDescent="0.2">
      <c r="A149" s="12" t="s">
        <v>852</v>
      </c>
      <c r="B149" s="15" t="s">
        <v>4</v>
      </c>
      <c r="C149" s="52" t="s">
        <v>12</v>
      </c>
      <c r="D149" s="52" t="s">
        <v>36</v>
      </c>
      <c r="E149" s="18" t="s">
        <v>657</v>
      </c>
      <c r="F149" s="52"/>
      <c r="G149" s="86">
        <f>G150</f>
        <v>83</v>
      </c>
    </row>
    <row r="150" spans="1:7" s="8" customFormat="1" ht="38.25" x14ac:dyDescent="0.2">
      <c r="A150" s="14" t="s">
        <v>359</v>
      </c>
      <c r="B150" s="15" t="s">
        <v>4</v>
      </c>
      <c r="C150" s="52" t="s">
        <v>12</v>
      </c>
      <c r="D150" s="52" t="s">
        <v>36</v>
      </c>
      <c r="E150" s="18" t="s">
        <v>657</v>
      </c>
      <c r="F150" s="52" t="s">
        <v>87</v>
      </c>
      <c r="G150" s="86">
        <f>G151</f>
        <v>83</v>
      </c>
    </row>
    <row r="151" spans="1:7" s="8" customFormat="1" ht="38.25" x14ac:dyDescent="0.2">
      <c r="A151" s="14" t="s">
        <v>360</v>
      </c>
      <c r="B151" s="15" t="s">
        <v>4</v>
      </c>
      <c r="C151" s="52" t="s">
        <v>12</v>
      </c>
      <c r="D151" s="52" t="s">
        <v>36</v>
      </c>
      <c r="E151" s="18" t="s">
        <v>657</v>
      </c>
      <c r="F151" s="52" t="s">
        <v>113</v>
      </c>
      <c r="G151" s="86">
        <v>83</v>
      </c>
    </row>
    <row r="152" spans="1:7" s="8" customFormat="1" ht="19.899999999999999" customHeight="1" x14ac:dyDescent="0.2">
      <c r="A152" s="91" t="s">
        <v>625</v>
      </c>
      <c r="B152" s="15" t="s">
        <v>4</v>
      </c>
      <c r="C152" s="52" t="s">
        <v>12</v>
      </c>
      <c r="D152" s="52" t="s">
        <v>41</v>
      </c>
      <c r="E152" s="18"/>
      <c r="F152" s="52"/>
      <c r="G152" s="86">
        <f>G153</f>
        <v>29</v>
      </c>
    </row>
    <row r="153" spans="1:7" s="8" customFormat="1" ht="51" x14ac:dyDescent="0.2">
      <c r="A153" s="45" t="s">
        <v>626</v>
      </c>
      <c r="B153" s="15" t="s">
        <v>4</v>
      </c>
      <c r="C153" s="103" t="s">
        <v>12</v>
      </c>
      <c r="D153" s="103" t="s">
        <v>41</v>
      </c>
      <c r="E153" s="104" t="s">
        <v>627</v>
      </c>
      <c r="F153" s="103"/>
      <c r="G153" s="46">
        <f>G154</f>
        <v>29</v>
      </c>
    </row>
    <row r="154" spans="1:7" s="8" customFormat="1" ht="38.25" x14ac:dyDescent="0.2">
      <c r="A154" s="88" t="s">
        <v>359</v>
      </c>
      <c r="B154" s="15" t="s">
        <v>4</v>
      </c>
      <c r="C154" s="103" t="s">
        <v>12</v>
      </c>
      <c r="D154" s="103" t="s">
        <v>41</v>
      </c>
      <c r="E154" s="104" t="s">
        <v>627</v>
      </c>
      <c r="F154" s="103" t="s">
        <v>87</v>
      </c>
      <c r="G154" s="46">
        <f>G155</f>
        <v>29</v>
      </c>
    </row>
    <row r="155" spans="1:7" s="8" customFormat="1" ht="38.25" x14ac:dyDescent="0.2">
      <c r="A155" s="14" t="s">
        <v>360</v>
      </c>
      <c r="B155" s="15" t="s">
        <v>4</v>
      </c>
      <c r="C155" s="103" t="s">
        <v>12</v>
      </c>
      <c r="D155" s="103" t="s">
        <v>41</v>
      </c>
      <c r="E155" s="104" t="s">
        <v>627</v>
      </c>
      <c r="F155" s="103" t="s">
        <v>113</v>
      </c>
      <c r="G155" s="46">
        <v>29</v>
      </c>
    </row>
    <row r="156" spans="1:7" ht="38.25" x14ac:dyDescent="0.2">
      <c r="A156" s="91" t="s">
        <v>60</v>
      </c>
      <c r="B156" s="15" t="s">
        <v>4</v>
      </c>
      <c r="C156" s="52" t="s">
        <v>12</v>
      </c>
      <c r="D156" s="52" t="s">
        <v>26</v>
      </c>
      <c r="E156" s="18"/>
      <c r="F156" s="54"/>
      <c r="G156" s="18">
        <f>G157</f>
        <v>1754</v>
      </c>
    </row>
    <row r="157" spans="1:7" ht="45.75" customHeight="1" x14ac:dyDescent="0.2">
      <c r="A157" s="90" t="s">
        <v>515</v>
      </c>
      <c r="B157" s="15" t="s">
        <v>4</v>
      </c>
      <c r="C157" s="52" t="s">
        <v>12</v>
      </c>
      <c r="D157" s="52" t="s">
        <v>26</v>
      </c>
      <c r="E157" s="18" t="s">
        <v>238</v>
      </c>
      <c r="F157" s="54"/>
      <c r="G157" s="18">
        <f>G158+G163</f>
        <v>1754</v>
      </c>
    </row>
    <row r="158" spans="1:7" ht="93.75" customHeight="1" x14ac:dyDescent="0.2">
      <c r="A158" s="90" t="s">
        <v>466</v>
      </c>
      <c r="B158" s="15" t="s">
        <v>4</v>
      </c>
      <c r="C158" s="52" t="s">
        <v>12</v>
      </c>
      <c r="D158" s="52" t="s">
        <v>26</v>
      </c>
      <c r="E158" s="18" t="s">
        <v>508</v>
      </c>
      <c r="F158" s="54"/>
      <c r="G158" s="18">
        <f>G160</f>
        <v>1714</v>
      </c>
    </row>
    <row r="159" spans="1:7" hidden="1" x14ac:dyDescent="0.2">
      <c r="A159" s="91"/>
      <c r="B159" s="15"/>
      <c r="C159" s="52"/>
      <c r="D159" s="52"/>
      <c r="E159" s="18"/>
      <c r="F159" s="54"/>
      <c r="G159" s="18"/>
    </row>
    <row r="160" spans="1:7" ht="93" customHeight="1" x14ac:dyDescent="0.2">
      <c r="A160" s="90" t="s">
        <v>94</v>
      </c>
      <c r="B160" s="15" t="s">
        <v>4</v>
      </c>
      <c r="C160" s="52" t="s">
        <v>12</v>
      </c>
      <c r="D160" s="52" t="s">
        <v>26</v>
      </c>
      <c r="E160" s="18" t="s">
        <v>507</v>
      </c>
      <c r="F160" s="54"/>
      <c r="G160" s="18">
        <f>G161</f>
        <v>1714</v>
      </c>
    </row>
    <row r="161" spans="1:7" ht="108" customHeight="1" x14ac:dyDescent="0.2">
      <c r="A161" s="14" t="s">
        <v>96</v>
      </c>
      <c r="B161" s="15" t="s">
        <v>4</v>
      </c>
      <c r="C161" s="52" t="s">
        <v>12</v>
      </c>
      <c r="D161" s="52" t="s">
        <v>26</v>
      </c>
      <c r="E161" s="18" t="s">
        <v>507</v>
      </c>
      <c r="F161" s="52" t="s">
        <v>88</v>
      </c>
      <c r="G161" s="18">
        <f>G162</f>
        <v>1714</v>
      </c>
    </row>
    <row r="162" spans="1:7" ht="38.25" x14ac:dyDescent="0.2">
      <c r="A162" s="88" t="s">
        <v>222</v>
      </c>
      <c r="B162" s="15" t="s">
        <v>4</v>
      </c>
      <c r="C162" s="52" t="s">
        <v>12</v>
      </c>
      <c r="D162" s="52" t="s">
        <v>26</v>
      </c>
      <c r="E162" s="18" t="s">
        <v>507</v>
      </c>
      <c r="F162" s="52" t="s">
        <v>111</v>
      </c>
      <c r="G162" s="18">
        <v>1714</v>
      </c>
    </row>
    <row r="163" spans="1:7" ht="102" x14ac:dyDescent="0.2">
      <c r="A163" s="218" t="s">
        <v>819</v>
      </c>
      <c r="B163" s="15" t="s">
        <v>4</v>
      </c>
      <c r="C163" s="52" t="s">
        <v>12</v>
      </c>
      <c r="D163" s="52" t="s">
        <v>26</v>
      </c>
      <c r="E163" s="216" t="s">
        <v>820</v>
      </c>
      <c r="F163" s="52"/>
      <c r="G163" s="18">
        <f>G164</f>
        <v>40</v>
      </c>
    </row>
    <row r="164" spans="1:7" ht="54.6" customHeight="1" x14ac:dyDescent="0.2">
      <c r="A164" s="217" t="s">
        <v>823</v>
      </c>
      <c r="B164" s="15" t="s">
        <v>4</v>
      </c>
      <c r="C164" s="16" t="s">
        <v>12</v>
      </c>
      <c r="D164" s="16" t="s">
        <v>26</v>
      </c>
      <c r="E164" s="216" t="s">
        <v>826</v>
      </c>
      <c r="F164" s="54"/>
      <c r="G164" s="18">
        <f>G165</f>
        <v>40</v>
      </c>
    </row>
    <row r="165" spans="1:7" ht="32.450000000000003" customHeight="1" x14ac:dyDescent="0.2">
      <c r="A165" s="12" t="s">
        <v>824</v>
      </c>
      <c r="B165" s="15" t="s">
        <v>4</v>
      </c>
      <c r="C165" s="16" t="s">
        <v>12</v>
      </c>
      <c r="D165" s="16" t="s">
        <v>26</v>
      </c>
      <c r="E165" s="216" t="s">
        <v>826</v>
      </c>
      <c r="F165" s="54">
        <v>300</v>
      </c>
      <c r="G165" s="18">
        <f>G166</f>
        <v>40</v>
      </c>
    </row>
    <row r="166" spans="1:7" ht="30.6" customHeight="1" x14ac:dyDescent="0.2">
      <c r="A166" s="228" t="s">
        <v>825</v>
      </c>
      <c r="B166" s="15" t="s">
        <v>4</v>
      </c>
      <c r="C166" s="16" t="s">
        <v>12</v>
      </c>
      <c r="D166" s="16" t="s">
        <v>26</v>
      </c>
      <c r="E166" s="216" t="s">
        <v>826</v>
      </c>
      <c r="F166" s="54">
        <v>350</v>
      </c>
      <c r="G166" s="18">
        <v>40</v>
      </c>
    </row>
    <row r="167" spans="1:7" ht="45.6" hidden="1" customHeight="1" x14ac:dyDescent="0.2">
      <c r="A167" s="88"/>
      <c r="B167" s="15"/>
      <c r="C167" s="52"/>
      <c r="D167" s="52"/>
      <c r="E167" s="18"/>
      <c r="F167" s="52"/>
      <c r="G167" s="18"/>
    </row>
    <row r="168" spans="1:7" x14ac:dyDescent="0.2">
      <c r="A168" s="51" t="s">
        <v>45</v>
      </c>
      <c r="B168" s="15" t="s">
        <v>4</v>
      </c>
      <c r="C168" s="52" t="s">
        <v>2</v>
      </c>
      <c r="D168" s="52" t="s">
        <v>17</v>
      </c>
      <c r="E168" s="18"/>
      <c r="F168" s="52"/>
      <c r="G168" s="86">
        <f>G169</f>
        <v>427</v>
      </c>
    </row>
    <row r="169" spans="1:7" x14ac:dyDescent="0.2">
      <c r="A169" s="91" t="s">
        <v>33</v>
      </c>
      <c r="B169" s="15" t="s">
        <v>4</v>
      </c>
      <c r="C169" s="52" t="s">
        <v>2</v>
      </c>
      <c r="D169" s="52" t="s">
        <v>21</v>
      </c>
      <c r="E169" s="18"/>
      <c r="F169" s="15"/>
      <c r="G169" s="86">
        <f>G170</f>
        <v>427</v>
      </c>
    </row>
    <row r="170" spans="1:7" ht="38.25" x14ac:dyDescent="0.2">
      <c r="A170" s="90" t="s">
        <v>248</v>
      </c>
      <c r="B170" s="15" t="s">
        <v>4</v>
      </c>
      <c r="C170" s="52" t="s">
        <v>2</v>
      </c>
      <c r="D170" s="52" t="s">
        <v>21</v>
      </c>
      <c r="E170" s="18" t="s">
        <v>321</v>
      </c>
      <c r="F170" s="15"/>
      <c r="G170" s="86">
        <f>G171</f>
        <v>427</v>
      </c>
    </row>
    <row r="171" spans="1:7" ht="76.5" x14ac:dyDescent="0.2">
      <c r="A171" s="90" t="s">
        <v>349</v>
      </c>
      <c r="B171" s="15" t="s">
        <v>4</v>
      </c>
      <c r="C171" s="52" t="s">
        <v>2</v>
      </c>
      <c r="D171" s="52" t="s">
        <v>21</v>
      </c>
      <c r="E171" s="18" t="s">
        <v>322</v>
      </c>
      <c r="F171" s="15"/>
      <c r="G171" s="86">
        <f>G172</f>
        <v>427</v>
      </c>
    </row>
    <row r="172" spans="1:7" ht="105" customHeight="1" x14ac:dyDescent="0.2">
      <c r="A172" s="105" t="s">
        <v>350</v>
      </c>
      <c r="B172" s="15" t="s">
        <v>4</v>
      </c>
      <c r="C172" s="52" t="s">
        <v>2</v>
      </c>
      <c r="D172" s="52" t="s">
        <v>21</v>
      </c>
      <c r="E172" s="18" t="s">
        <v>323</v>
      </c>
      <c r="F172" s="15"/>
      <c r="G172" s="86">
        <f>G173+G175</f>
        <v>427</v>
      </c>
    </row>
    <row r="173" spans="1:7" ht="96" customHeight="1" x14ac:dyDescent="0.2">
      <c r="A173" s="14" t="s">
        <v>96</v>
      </c>
      <c r="B173" s="15" t="s">
        <v>4</v>
      </c>
      <c r="C173" s="52" t="s">
        <v>2</v>
      </c>
      <c r="D173" s="52" t="s">
        <v>21</v>
      </c>
      <c r="E173" s="18" t="s">
        <v>323</v>
      </c>
      <c r="F173" s="15" t="s">
        <v>88</v>
      </c>
      <c r="G173" s="86">
        <f>G174</f>
        <v>427</v>
      </c>
    </row>
    <row r="174" spans="1:7" ht="38.25" x14ac:dyDescent="0.2">
      <c r="A174" s="14" t="s">
        <v>224</v>
      </c>
      <c r="B174" s="15" t="s">
        <v>4</v>
      </c>
      <c r="C174" s="52" t="s">
        <v>2</v>
      </c>
      <c r="D174" s="52" t="s">
        <v>21</v>
      </c>
      <c r="E174" s="18" t="s">
        <v>323</v>
      </c>
      <c r="F174" s="15" t="s">
        <v>111</v>
      </c>
      <c r="G174" s="86">
        <v>427</v>
      </c>
    </row>
    <row r="175" spans="1:7" ht="38.25" hidden="1" x14ac:dyDescent="0.2">
      <c r="A175" s="14" t="s">
        <v>66</v>
      </c>
      <c r="B175" s="15" t="s">
        <v>4</v>
      </c>
      <c r="C175" s="52" t="s">
        <v>2</v>
      </c>
      <c r="D175" s="52" t="s">
        <v>21</v>
      </c>
      <c r="E175" s="18" t="s">
        <v>323</v>
      </c>
      <c r="F175" s="15" t="s">
        <v>87</v>
      </c>
      <c r="G175" s="106"/>
    </row>
    <row r="176" spans="1:7" ht="38.25" hidden="1" x14ac:dyDescent="0.2">
      <c r="A176" s="88" t="s">
        <v>222</v>
      </c>
      <c r="B176" s="15" t="s">
        <v>4</v>
      </c>
      <c r="C176" s="52" t="s">
        <v>2</v>
      </c>
      <c r="D176" s="52" t="s">
        <v>21</v>
      </c>
      <c r="E176" s="18" t="s">
        <v>323</v>
      </c>
      <c r="F176" s="15" t="s">
        <v>113</v>
      </c>
      <c r="G176" s="106"/>
    </row>
    <row r="177" spans="1:7" x14ac:dyDescent="0.2">
      <c r="A177" s="91" t="s">
        <v>49</v>
      </c>
      <c r="B177" s="15" t="s">
        <v>4</v>
      </c>
      <c r="C177" s="52" t="s">
        <v>36</v>
      </c>
      <c r="D177" s="52" t="s">
        <v>17</v>
      </c>
      <c r="E177" s="18"/>
      <c r="F177" s="15"/>
      <c r="G177" s="86">
        <f>G178+G183</f>
        <v>5724</v>
      </c>
    </row>
    <row r="178" spans="1:7" x14ac:dyDescent="0.2">
      <c r="A178" s="91" t="s">
        <v>37</v>
      </c>
      <c r="B178" s="15" t="s">
        <v>4</v>
      </c>
      <c r="C178" s="52" t="s">
        <v>36</v>
      </c>
      <c r="D178" s="52" t="s">
        <v>0</v>
      </c>
      <c r="E178" s="18"/>
      <c r="F178" s="15"/>
      <c r="G178" s="86">
        <f>G179</f>
        <v>3129</v>
      </c>
    </row>
    <row r="179" spans="1:7" ht="38.25" x14ac:dyDescent="0.2">
      <c r="A179" s="76" t="s">
        <v>240</v>
      </c>
      <c r="B179" s="15" t="s">
        <v>4</v>
      </c>
      <c r="C179" s="52" t="s">
        <v>36</v>
      </c>
      <c r="D179" s="52" t="s">
        <v>0</v>
      </c>
      <c r="E179" s="18" t="s">
        <v>127</v>
      </c>
      <c r="F179" s="15"/>
      <c r="G179" s="86">
        <f>G180</f>
        <v>3129</v>
      </c>
    </row>
    <row r="180" spans="1:7" ht="38.25" x14ac:dyDescent="0.2">
      <c r="A180" s="102" t="s">
        <v>89</v>
      </c>
      <c r="B180" s="15" t="s">
        <v>4</v>
      </c>
      <c r="C180" s="52" t="s">
        <v>36</v>
      </c>
      <c r="D180" s="52" t="s">
        <v>0</v>
      </c>
      <c r="E180" s="18" t="s">
        <v>108</v>
      </c>
      <c r="F180" s="15"/>
      <c r="G180" s="86">
        <f>G181</f>
        <v>3129</v>
      </c>
    </row>
    <row r="181" spans="1:7" ht="25.5" x14ac:dyDescent="0.2">
      <c r="A181" s="14" t="s">
        <v>84</v>
      </c>
      <c r="B181" s="15" t="s">
        <v>4</v>
      </c>
      <c r="C181" s="52" t="s">
        <v>36</v>
      </c>
      <c r="D181" s="52" t="s">
        <v>0</v>
      </c>
      <c r="E181" s="18" t="s">
        <v>108</v>
      </c>
      <c r="F181" s="15" t="s">
        <v>90</v>
      </c>
      <c r="G181" s="86">
        <f>G182</f>
        <v>3129</v>
      </c>
    </row>
    <row r="182" spans="1:7" ht="30.75" customHeight="1" x14ac:dyDescent="0.2">
      <c r="A182" s="14" t="s">
        <v>746</v>
      </c>
      <c r="B182" s="15" t="s">
        <v>4</v>
      </c>
      <c r="C182" s="52" t="s">
        <v>36</v>
      </c>
      <c r="D182" s="52" t="s">
        <v>0</v>
      </c>
      <c r="E182" s="18" t="s">
        <v>108</v>
      </c>
      <c r="F182" s="15" t="s">
        <v>747</v>
      </c>
      <c r="G182" s="86">
        <f>2333+796</f>
        <v>3129</v>
      </c>
    </row>
    <row r="183" spans="1:7" ht="29.25" customHeight="1" x14ac:dyDescent="0.2">
      <c r="A183" s="91" t="s">
        <v>383</v>
      </c>
      <c r="B183" s="15" t="s">
        <v>4</v>
      </c>
      <c r="C183" s="16" t="s">
        <v>36</v>
      </c>
      <c r="D183" s="34" t="s">
        <v>99</v>
      </c>
      <c r="E183" s="34"/>
      <c r="F183" s="34"/>
      <c r="G183" s="107">
        <f>G184</f>
        <v>2595</v>
      </c>
    </row>
    <row r="184" spans="1:7" ht="45" customHeight="1" x14ac:dyDescent="0.2">
      <c r="A184" s="84" t="s">
        <v>515</v>
      </c>
      <c r="B184" s="15" t="s">
        <v>4</v>
      </c>
      <c r="C184" s="16" t="s">
        <v>36</v>
      </c>
      <c r="D184" s="34" t="s">
        <v>99</v>
      </c>
      <c r="E184" s="34" t="s">
        <v>516</v>
      </c>
      <c r="F184" s="34"/>
      <c r="G184" s="107">
        <f>G185+G191</f>
        <v>2595</v>
      </c>
    </row>
    <row r="185" spans="1:7" ht="97.5" customHeight="1" x14ac:dyDescent="0.2">
      <c r="A185" s="84" t="s">
        <v>329</v>
      </c>
      <c r="B185" s="15" t="s">
        <v>4</v>
      </c>
      <c r="C185" s="16" t="s">
        <v>36</v>
      </c>
      <c r="D185" s="34" t="s">
        <v>99</v>
      </c>
      <c r="E185" s="34" t="s">
        <v>509</v>
      </c>
      <c r="F185" s="34"/>
      <c r="G185" s="107">
        <f>G186</f>
        <v>2559</v>
      </c>
    </row>
    <row r="186" spans="1:7" ht="48.75" customHeight="1" x14ac:dyDescent="0.2">
      <c r="A186" s="84" t="s">
        <v>407</v>
      </c>
      <c r="B186" s="15" t="s">
        <v>4</v>
      </c>
      <c r="C186" s="16" t="s">
        <v>36</v>
      </c>
      <c r="D186" s="34" t="s">
        <v>99</v>
      </c>
      <c r="E186" s="34" t="s">
        <v>510</v>
      </c>
      <c r="F186" s="34"/>
      <c r="G186" s="107">
        <f>G187+G189</f>
        <v>2559</v>
      </c>
    </row>
    <row r="187" spans="1:7" ht="29.25" customHeight="1" x14ac:dyDescent="0.2">
      <c r="A187" s="14" t="s">
        <v>96</v>
      </c>
      <c r="B187" s="15" t="s">
        <v>4</v>
      </c>
      <c r="C187" s="16" t="s">
        <v>36</v>
      </c>
      <c r="D187" s="34" t="s">
        <v>99</v>
      </c>
      <c r="E187" s="34" t="s">
        <v>510</v>
      </c>
      <c r="F187" s="34" t="s">
        <v>88</v>
      </c>
      <c r="G187" s="107">
        <f>G188</f>
        <v>1929</v>
      </c>
    </row>
    <row r="188" spans="1:7" ht="29.25" customHeight="1" x14ac:dyDescent="0.2">
      <c r="A188" s="88" t="s">
        <v>222</v>
      </c>
      <c r="B188" s="15" t="s">
        <v>4</v>
      </c>
      <c r="C188" s="16" t="s">
        <v>36</v>
      </c>
      <c r="D188" s="34" t="s">
        <v>99</v>
      </c>
      <c r="E188" s="34" t="s">
        <v>510</v>
      </c>
      <c r="F188" s="34" t="s">
        <v>111</v>
      </c>
      <c r="G188" s="107">
        <f>2055+24-150</f>
        <v>1929</v>
      </c>
    </row>
    <row r="189" spans="1:7" ht="29.25" customHeight="1" x14ac:dyDescent="0.2">
      <c r="A189" s="14" t="s">
        <v>359</v>
      </c>
      <c r="B189" s="15" t="s">
        <v>4</v>
      </c>
      <c r="C189" s="16" t="s">
        <v>36</v>
      </c>
      <c r="D189" s="34" t="s">
        <v>99</v>
      </c>
      <c r="E189" s="34" t="s">
        <v>510</v>
      </c>
      <c r="F189" s="34" t="s">
        <v>87</v>
      </c>
      <c r="G189" s="107">
        <f>G190</f>
        <v>630</v>
      </c>
    </row>
    <row r="190" spans="1:7" ht="29.25" customHeight="1" x14ac:dyDescent="0.2">
      <c r="A190" s="14" t="s">
        <v>360</v>
      </c>
      <c r="B190" s="15" t="s">
        <v>4</v>
      </c>
      <c r="C190" s="16" t="s">
        <v>36</v>
      </c>
      <c r="D190" s="34" t="s">
        <v>99</v>
      </c>
      <c r="E190" s="34" t="s">
        <v>510</v>
      </c>
      <c r="F190" s="34" t="s">
        <v>113</v>
      </c>
      <c r="G190" s="107">
        <f>480+150</f>
        <v>630</v>
      </c>
    </row>
    <row r="191" spans="1:7" ht="29.25" customHeight="1" x14ac:dyDescent="0.2">
      <c r="A191" s="12" t="s">
        <v>845</v>
      </c>
      <c r="B191" s="15" t="s">
        <v>4</v>
      </c>
      <c r="C191" s="16" t="s">
        <v>36</v>
      </c>
      <c r="D191" s="34" t="s">
        <v>99</v>
      </c>
      <c r="E191" s="34" t="s">
        <v>846</v>
      </c>
      <c r="F191" s="34"/>
      <c r="G191" s="107">
        <f>G192</f>
        <v>36</v>
      </c>
    </row>
    <row r="192" spans="1:7" ht="29.25" customHeight="1" x14ac:dyDescent="0.2">
      <c r="A192" s="14" t="s">
        <v>96</v>
      </c>
      <c r="B192" s="15" t="s">
        <v>4</v>
      </c>
      <c r="C192" s="16" t="s">
        <v>36</v>
      </c>
      <c r="D192" s="34" t="s">
        <v>99</v>
      </c>
      <c r="E192" s="34" t="s">
        <v>846</v>
      </c>
      <c r="F192" s="34" t="s">
        <v>88</v>
      </c>
      <c r="G192" s="107">
        <f>G193</f>
        <v>36</v>
      </c>
    </row>
    <row r="193" spans="1:7" ht="29.25" customHeight="1" x14ac:dyDescent="0.2">
      <c r="A193" s="88" t="s">
        <v>222</v>
      </c>
      <c r="B193" s="15" t="s">
        <v>4</v>
      </c>
      <c r="C193" s="16" t="s">
        <v>36</v>
      </c>
      <c r="D193" s="34" t="s">
        <v>99</v>
      </c>
      <c r="E193" s="34" t="s">
        <v>846</v>
      </c>
      <c r="F193" s="34" t="s">
        <v>111</v>
      </c>
      <c r="G193" s="107">
        <v>36</v>
      </c>
    </row>
    <row r="194" spans="1:7" ht="47.25" x14ac:dyDescent="0.2">
      <c r="A194" s="85" t="s">
        <v>54</v>
      </c>
      <c r="B194" s="15" t="s">
        <v>15</v>
      </c>
      <c r="C194" s="18"/>
      <c r="D194" s="18"/>
      <c r="E194" s="18"/>
      <c r="F194" s="54"/>
      <c r="G194" s="18">
        <f>G195</f>
        <v>22572</v>
      </c>
    </row>
    <row r="195" spans="1:7" x14ac:dyDescent="0.2">
      <c r="A195" s="51" t="s">
        <v>47</v>
      </c>
      <c r="B195" s="15" t="s">
        <v>15</v>
      </c>
      <c r="C195" s="52" t="s">
        <v>0</v>
      </c>
      <c r="D195" s="52" t="s">
        <v>17</v>
      </c>
      <c r="E195" s="18"/>
      <c r="F195" s="54"/>
      <c r="G195" s="18">
        <f>G196</f>
        <v>22572</v>
      </c>
    </row>
    <row r="196" spans="1:7" ht="71.45" customHeight="1" x14ac:dyDescent="0.2">
      <c r="A196" s="87" t="s">
        <v>422</v>
      </c>
      <c r="B196" s="15" t="s">
        <v>15</v>
      </c>
      <c r="C196" s="77" t="s">
        <v>0</v>
      </c>
      <c r="D196" s="77" t="s">
        <v>99</v>
      </c>
      <c r="E196" s="54"/>
      <c r="F196" s="54"/>
      <c r="G196" s="18">
        <f>G197</f>
        <v>22572</v>
      </c>
    </row>
    <row r="197" spans="1:7" ht="43.15" customHeight="1" x14ac:dyDescent="0.2">
      <c r="A197" s="76" t="s">
        <v>240</v>
      </c>
      <c r="B197" s="15" t="s">
        <v>15</v>
      </c>
      <c r="C197" s="77" t="s">
        <v>0</v>
      </c>
      <c r="D197" s="77" t="s">
        <v>99</v>
      </c>
      <c r="E197" s="54" t="s">
        <v>313</v>
      </c>
      <c r="F197" s="54"/>
      <c r="G197" s="18">
        <f>G204+G198+G201</f>
        <v>22572</v>
      </c>
    </row>
    <row r="198" spans="1:7" ht="93.75" customHeight="1" x14ac:dyDescent="0.2">
      <c r="A198" s="76" t="s">
        <v>837</v>
      </c>
      <c r="B198" s="15" t="s">
        <v>15</v>
      </c>
      <c r="C198" s="77" t="s">
        <v>0</v>
      </c>
      <c r="D198" s="77" t="s">
        <v>99</v>
      </c>
      <c r="E198" s="54" t="s">
        <v>836</v>
      </c>
      <c r="F198" s="54"/>
      <c r="G198" s="18">
        <f>G199</f>
        <v>744</v>
      </c>
    </row>
    <row r="199" spans="1:7" ht="43.15" customHeight="1" x14ac:dyDescent="0.2">
      <c r="A199" s="14" t="s">
        <v>96</v>
      </c>
      <c r="B199" s="15" t="s">
        <v>15</v>
      </c>
      <c r="C199" s="77" t="s">
        <v>0</v>
      </c>
      <c r="D199" s="77" t="s">
        <v>99</v>
      </c>
      <c r="E199" s="54" t="s">
        <v>836</v>
      </c>
      <c r="F199" s="54">
        <v>100</v>
      </c>
      <c r="G199" s="18">
        <f>G200</f>
        <v>744</v>
      </c>
    </row>
    <row r="200" spans="1:7" ht="43.15" customHeight="1" x14ac:dyDescent="0.2">
      <c r="A200" s="88" t="s">
        <v>222</v>
      </c>
      <c r="B200" s="15" t="s">
        <v>15</v>
      </c>
      <c r="C200" s="77" t="s">
        <v>0</v>
      </c>
      <c r="D200" s="77" t="s">
        <v>99</v>
      </c>
      <c r="E200" s="54" t="s">
        <v>836</v>
      </c>
      <c r="F200" s="54">
        <v>120</v>
      </c>
      <c r="G200" s="18">
        <v>744</v>
      </c>
    </row>
    <row r="201" spans="1:7" ht="43.15" customHeight="1" x14ac:dyDescent="0.2">
      <c r="A201" s="12" t="s">
        <v>845</v>
      </c>
      <c r="B201" s="15" t="s">
        <v>15</v>
      </c>
      <c r="C201" s="77" t="s">
        <v>0</v>
      </c>
      <c r="D201" s="77" t="s">
        <v>99</v>
      </c>
      <c r="E201" s="54" t="s">
        <v>846</v>
      </c>
      <c r="F201" s="54"/>
      <c r="G201" s="18">
        <f>G202</f>
        <v>326</v>
      </c>
    </row>
    <row r="202" spans="1:7" ht="43.15" customHeight="1" x14ac:dyDescent="0.2">
      <c r="A202" s="14" t="s">
        <v>96</v>
      </c>
      <c r="B202" s="15" t="s">
        <v>15</v>
      </c>
      <c r="C202" s="77" t="s">
        <v>0</v>
      </c>
      <c r="D202" s="77" t="s">
        <v>99</v>
      </c>
      <c r="E202" s="54" t="s">
        <v>846</v>
      </c>
      <c r="F202" s="54">
        <v>100</v>
      </c>
      <c r="G202" s="18">
        <f>G203</f>
        <v>326</v>
      </c>
    </row>
    <row r="203" spans="1:7" ht="43.15" customHeight="1" x14ac:dyDescent="0.2">
      <c r="A203" s="88" t="s">
        <v>222</v>
      </c>
      <c r="B203" s="15" t="s">
        <v>15</v>
      </c>
      <c r="C203" s="77" t="s">
        <v>0</v>
      </c>
      <c r="D203" s="77" t="s">
        <v>99</v>
      </c>
      <c r="E203" s="54" t="s">
        <v>846</v>
      </c>
      <c r="F203" s="54">
        <v>120</v>
      </c>
      <c r="G203" s="18">
        <v>326</v>
      </c>
    </row>
    <row r="204" spans="1:7" ht="29.25" customHeight="1" x14ac:dyDescent="0.2">
      <c r="A204" s="84" t="s">
        <v>65</v>
      </c>
      <c r="B204" s="15" t="s">
        <v>15</v>
      </c>
      <c r="C204" s="15" t="s">
        <v>0</v>
      </c>
      <c r="D204" s="77" t="s">
        <v>99</v>
      </c>
      <c r="E204" s="15" t="s">
        <v>117</v>
      </c>
      <c r="F204" s="54"/>
      <c r="G204" s="18">
        <f>G205+G207+G209</f>
        <v>21502</v>
      </c>
    </row>
    <row r="205" spans="1:7" ht="89.25" x14ac:dyDescent="0.2">
      <c r="A205" s="14" t="s">
        <v>96</v>
      </c>
      <c r="B205" s="15" t="s">
        <v>15</v>
      </c>
      <c r="C205" s="15" t="s">
        <v>0</v>
      </c>
      <c r="D205" s="77" t="s">
        <v>99</v>
      </c>
      <c r="E205" s="15" t="s">
        <v>117</v>
      </c>
      <c r="F205" s="54">
        <v>100</v>
      </c>
      <c r="G205" s="18">
        <f>G206</f>
        <v>20449</v>
      </c>
    </row>
    <row r="206" spans="1:7" ht="38.25" x14ac:dyDescent="0.2">
      <c r="A206" s="88" t="s">
        <v>222</v>
      </c>
      <c r="B206" s="15" t="s">
        <v>15</v>
      </c>
      <c r="C206" s="15" t="s">
        <v>0</v>
      </c>
      <c r="D206" s="77" t="s">
        <v>99</v>
      </c>
      <c r="E206" s="15" t="s">
        <v>117</v>
      </c>
      <c r="F206" s="54">
        <v>120</v>
      </c>
      <c r="G206" s="18">
        <f>20346-125+228</f>
        <v>20449</v>
      </c>
    </row>
    <row r="207" spans="1:7" ht="38.25" x14ac:dyDescent="0.2">
      <c r="A207" s="14" t="s">
        <v>359</v>
      </c>
      <c r="B207" s="15" t="s">
        <v>15</v>
      </c>
      <c r="C207" s="15" t="s">
        <v>0</v>
      </c>
      <c r="D207" s="77" t="s">
        <v>99</v>
      </c>
      <c r="E207" s="15" t="s">
        <v>117</v>
      </c>
      <c r="F207" s="54">
        <v>200</v>
      </c>
      <c r="G207" s="18">
        <f>G208</f>
        <v>1053</v>
      </c>
    </row>
    <row r="208" spans="1:7" ht="38.25" x14ac:dyDescent="0.2">
      <c r="A208" s="14" t="s">
        <v>360</v>
      </c>
      <c r="B208" s="15" t="s">
        <v>15</v>
      </c>
      <c r="C208" s="15" t="s">
        <v>0</v>
      </c>
      <c r="D208" s="77" t="s">
        <v>99</v>
      </c>
      <c r="E208" s="15" t="s">
        <v>117</v>
      </c>
      <c r="F208" s="54">
        <v>240</v>
      </c>
      <c r="G208" s="18">
        <f>974-50+125+4</f>
        <v>1053</v>
      </c>
    </row>
    <row r="209" spans="1:7" ht="16.149999999999999" hidden="1" customHeight="1" x14ac:dyDescent="0.2">
      <c r="A209" s="14"/>
      <c r="B209" s="15"/>
      <c r="C209" s="15"/>
      <c r="D209" s="77"/>
      <c r="E209" s="15"/>
      <c r="F209" s="54"/>
      <c r="G209" s="18"/>
    </row>
    <row r="210" spans="1:7" ht="28.5" hidden="1" customHeight="1" x14ac:dyDescent="0.2">
      <c r="A210" s="88"/>
      <c r="B210" s="15"/>
      <c r="C210" s="15"/>
      <c r="D210" s="77"/>
      <c r="E210" s="15"/>
      <c r="F210" s="54"/>
      <c r="G210" s="18"/>
    </row>
    <row r="211" spans="1:7" ht="51.6" customHeight="1" x14ac:dyDescent="0.2">
      <c r="A211" s="85" t="s">
        <v>50</v>
      </c>
      <c r="B211" s="15" t="s">
        <v>97</v>
      </c>
      <c r="C211" s="18"/>
      <c r="D211" s="18"/>
      <c r="E211" s="18"/>
      <c r="F211" s="54"/>
      <c r="G211" s="108">
        <f>G212+G289+G420+G688+G228+G630+G641+G620+G648+G259+G681+G737-1</f>
        <v>1555009</v>
      </c>
    </row>
    <row r="212" spans="1:7" hidden="1" x14ac:dyDescent="0.2">
      <c r="A212" s="51"/>
      <c r="B212" s="15"/>
      <c r="C212" s="52"/>
      <c r="D212" s="52"/>
      <c r="E212" s="18"/>
      <c r="F212" s="54"/>
      <c r="G212" s="18"/>
    </row>
    <row r="213" spans="1:7" hidden="1" x14ac:dyDescent="0.2">
      <c r="A213" s="87"/>
      <c r="B213" s="15"/>
      <c r="C213" s="77"/>
      <c r="D213" s="77"/>
      <c r="E213" s="54"/>
      <c r="F213" s="54"/>
      <c r="G213" s="18"/>
    </row>
    <row r="214" spans="1:7" ht="40.15" hidden="1" customHeight="1" x14ac:dyDescent="0.2">
      <c r="A214" s="76"/>
      <c r="B214" s="15"/>
      <c r="C214" s="15"/>
      <c r="D214" s="15"/>
      <c r="E214" s="54"/>
      <c r="F214" s="54"/>
      <c r="G214" s="18"/>
    </row>
    <row r="215" spans="1:7" ht="28.15" hidden="1" customHeight="1" x14ac:dyDescent="0.2">
      <c r="A215" s="84"/>
      <c r="B215" s="15"/>
      <c r="C215" s="15"/>
      <c r="D215" s="15"/>
      <c r="E215" s="15"/>
      <c r="F215" s="54"/>
      <c r="G215" s="18"/>
    </row>
    <row r="216" spans="1:7" hidden="1" x14ac:dyDescent="0.2">
      <c r="A216" s="14"/>
      <c r="B216" s="15"/>
      <c r="C216" s="15"/>
      <c r="D216" s="15"/>
      <c r="E216" s="15"/>
      <c r="F216" s="54"/>
      <c r="G216" s="18"/>
    </row>
    <row r="217" spans="1:7" hidden="1" x14ac:dyDescent="0.2">
      <c r="A217" s="88"/>
      <c r="B217" s="15"/>
      <c r="C217" s="15"/>
      <c r="D217" s="15"/>
      <c r="E217" s="15"/>
      <c r="F217" s="54"/>
      <c r="G217" s="18"/>
    </row>
    <row r="218" spans="1:7" hidden="1" x14ac:dyDescent="0.2">
      <c r="A218" s="14"/>
      <c r="B218" s="15"/>
      <c r="C218" s="15"/>
      <c r="D218" s="15"/>
      <c r="E218" s="15"/>
      <c r="F218" s="54"/>
      <c r="G218" s="18"/>
    </row>
    <row r="219" spans="1:7" ht="42" hidden="1" customHeight="1" x14ac:dyDescent="0.2">
      <c r="A219" s="14"/>
      <c r="B219" s="15"/>
      <c r="C219" s="15"/>
      <c r="D219" s="15"/>
      <c r="E219" s="15"/>
      <c r="F219" s="54"/>
      <c r="G219" s="18"/>
    </row>
    <row r="220" spans="1:7" hidden="1" x14ac:dyDescent="0.2">
      <c r="A220" s="88"/>
      <c r="B220" s="15"/>
      <c r="C220" s="15"/>
      <c r="D220" s="15"/>
      <c r="E220" s="15"/>
      <c r="F220" s="54"/>
      <c r="G220" s="18"/>
    </row>
    <row r="221" spans="1:7" hidden="1" x14ac:dyDescent="0.2">
      <c r="A221" s="14"/>
      <c r="B221" s="15"/>
      <c r="C221" s="15"/>
      <c r="D221" s="15"/>
      <c r="E221" s="15"/>
      <c r="F221" s="54"/>
      <c r="G221" s="18"/>
    </row>
    <row r="222" spans="1:7" hidden="1" x14ac:dyDescent="0.2">
      <c r="A222" s="14"/>
      <c r="B222" s="15"/>
      <c r="C222" s="15"/>
      <c r="D222" s="15"/>
      <c r="E222" s="15"/>
      <c r="F222" s="54"/>
      <c r="G222" s="18"/>
    </row>
    <row r="223" spans="1:7" ht="16.899999999999999" hidden="1" customHeight="1" x14ac:dyDescent="0.2">
      <c r="A223" s="14"/>
      <c r="B223" s="15"/>
      <c r="C223" s="15"/>
      <c r="D223" s="15"/>
      <c r="E223" s="15"/>
      <c r="F223" s="54"/>
      <c r="G223" s="18"/>
    </row>
    <row r="224" spans="1:7" ht="38.25" hidden="1" x14ac:dyDescent="0.2">
      <c r="A224" s="14" t="s">
        <v>66</v>
      </c>
      <c r="B224" s="15"/>
      <c r="C224" s="52"/>
      <c r="D224" s="52"/>
      <c r="E224" s="54"/>
      <c r="F224" s="54"/>
      <c r="G224" s="18"/>
    </row>
    <row r="225" spans="1:7" hidden="1" x14ac:dyDescent="0.2">
      <c r="A225" s="14" t="s">
        <v>67</v>
      </c>
      <c r="B225" s="15"/>
      <c r="C225" s="52"/>
      <c r="D225" s="52"/>
      <c r="E225" s="54"/>
      <c r="F225" s="54"/>
      <c r="G225" s="18">
        <v>1671</v>
      </c>
    </row>
    <row r="226" spans="1:7" hidden="1" x14ac:dyDescent="0.2">
      <c r="A226" s="102"/>
      <c r="B226" s="15"/>
      <c r="C226" s="52"/>
      <c r="D226" s="52"/>
      <c r="E226" s="54"/>
      <c r="F226" s="54"/>
      <c r="G226" s="18"/>
    </row>
    <row r="227" spans="1:7" hidden="1" x14ac:dyDescent="0.2">
      <c r="A227" s="14"/>
      <c r="B227" s="15"/>
      <c r="C227" s="52"/>
      <c r="D227" s="52"/>
      <c r="E227" s="54"/>
      <c r="F227" s="54"/>
      <c r="G227" s="18"/>
    </row>
    <row r="228" spans="1:7" ht="29.45" customHeight="1" x14ac:dyDescent="0.2">
      <c r="A228" s="109" t="s">
        <v>47</v>
      </c>
      <c r="B228" s="15" t="s">
        <v>97</v>
      </c>
      <c r="C228" s="52" t="s">
        <v>0</v>
      </c>
      <c r="D228" s="52" t="s">
        <v>17</v>
      </c>
      <c r="E228" s="54"/>
      <c r="F228" s="54"/>
      <c r="G228" s="18">
        <f>G229</f>
        <v>2474</v>
      </c>
    </row>
    <row r="229" spans="1:7" ht="36" customHeight="1" x14ac:dyDescent="0.2">
      <c r="A229" s="109" t="s">
        <v>25</v>
      </c>
      <c r="B229" s="15" t="s">
        <v>97</v>
      </c>
      <c r="C229" s="16" t="s">
        <v>0</v>
      </c>
      <c r="D229" s="17" t="s">
        <v>58</v>
      </c>
      <c r="E229" s="18"/>
      <c r="F229" s="54"/>
      <c r="G229" s="18">
        <f>G230+G255</f>
        <v>2474</v>
      </c>
    </row>
    <row r="230" spans="1:7" ht="43.9" customHeight="1" x14ac:dyDescent="0.2">
      <c r="A230" s="76" t="s">
        <v>710</v>
      </c>
      <c r="B230" s="15" t="s">
        <v>97</v>
      </c>
      <c r="C230" s="77" t="s">
        <v>0</v>
      </c>
      <c r="D230" s="77" t="s">
        <v>58</v>
      </c>
      <c r="E230" s="18" t="s">
        <v>120</v>
      </c>
      <c r="F230" s="54"/>
      <c r="G230" s="18">
        <f>G239+G242+G246</f>
        <v>2474</v>
      </c>
    </row>
    <row r="231" spans="1:7" ht="62.45" hidden="1" customHeight="1" x14ac:dyDescent="0.2">
      <c r="A231" s="78"/>
      <c r="B231" s="79"/>
      <c r="C231" s="80"/>
      <c r="D231" s="80"/>
      <c r="E231" s="81"/>
      <c r="F231" s="82"/>
      <c r="G231" s="18"/>
    </row>
    <row r="232" spans="1:7" ht="29.45" hidden="1" customHeight="1" x14ac:dyDescent="0.2">
      <c r="A232" s="83"/>
      <c r="B232" s="83"/>
      <c r="C232" s="83"/>
      <c r="D232" s="83"/>
      <c r="E232" s="83"/>
      <c r="F232" s="83"/>
      <c r="G232" s="18"/>
    </row>
    <row r="233" spans="1:7" ht="43.15" hidden="1" customHeight="1" x14ac:dyDescent="0.2">
      <c r="A233" s="12" t="s">
        <v>486</v>
      </c>
      <c r="B233" s="15" t="s">
        <v>97</v>
      </c>
      <c r="C233" s="16" t="s">
        <v>0</v>
      </c>
      <c r="D233" s="17" t="s">
        <v>58</v>
      </c>
      <c r="E233" s="18" t="s">
        <v>487</v>
      </c>
      <c r="F233" s="16"/>
      <c r="G233" s="18">
        <f>G234</f>
        <v>0</v>
      </c>
    </row>
    <row r="234" spans="1:7" ht="33" hidden="1" customHeight="1" x14ac:dyDescent="0.2">
      <c r="A234" s="13" t="s">
        <v>392</v>
      </c>
      <c r="B234" s="15" t="s">
        <v>97</v>
      </c>
      <c r="C234" s="16" t="s">
        <v>0</v>
      </c>
      <c r="D234" s="17" t="s">
        <v>58</v>
      </c>
      <c r="E234" s="19" t="s">
        <v>488</v>
      </c>
      <c r="F234" s="16"/>
      <c r="G234" s="18">
        <f>G235</f>
        <v>0</v>
      </c>
    </row>
    <row r="235" spans="1:7" ht="42" hidden="1" customHeight="1" x14ac:dyDescent="0.2">
      <c r="A235" s="14" t="s">
        <v>359</v>
      </c>
      <c r="B235" s="15" t="s">
        <v>97</v>
      </c>
      <c r="C235" s="16" t="s">
        <v>0</v>
      </c>
      <c r="D235" s="17" t="s">
        <v>58</v>
      </c>
      <c r="E235" s="19" t="s">
        <v>488</v>
      </c>
      <c r="F235" s="16">
        <v>200</v>
      </c>
      <c r="G235" s="18">
        <f>G236</f>
        <v>0</v>
      </c>
    </row>
    <row r="236" spans="1:7" ht="49.9" hidden="1" customHeight="1" x14ac:dyDescent="0.2">
      <c r="A236" s="14" t="s">
        <v>360</v>
      </c>
      <c r="B236" s="15" t="s">
        <v>97</v>
      </c>
      <c r="C236" s="16" t="s">
        <v>0</v>
      </c>
      <c r="D236" s="17" t="s">
        <v>58</v>
      </c>
      <c r="E236" s="19" t="s">
        <v>488</v>
      </c>
      <c r="F236" s="16">
        <v>240</v>
      </c>
      <c r="G236" s="18"/>
    </row>
    <row r="237" spans="1:7" ht="29.45" hidden="1" customHeight="1" x14ac:dyDescent="0.2">
      <c r="A237" s="14"/>
      <c r="B237" s="15"/>
      <c r="C237" s="52"/>
      <c r="D237" s="52"/>
      <c r="E237" s="54"/>
      <c r="F237" s="54"/>
      <c r="G237" s="18"/>
    </row>
    <row r="238" spans="1:7" ht="29.45" hidden="1" customHeight="1" x14ac:dyDescent="0.2">
      <c r="A238" s="14"/>
      <c r="B238" s="15"/>
      <c r="C238" s="52"/>
      <c r="D238" s="52"/>
      <c r="E238" s="54"/>
      <c r="F238" s="54"/>
      <c r="G238" s="18"/>
    </row>
    <row r="239" spans="1:7" ht="67.900000000000006" customHeight="1" x14ac:dyDescent="0.2">
      <c r="A239" s="12" t="s">
        <v>249</v>
      </c>
      <c r="B239" s="15" t="s">
        <v>97</v>
      </c>
      <c r="C239" s="77" t="s">
        <v>0</v>
      </c>
      <c r="D239" s="77" t="s">
        <v>17</v>
      </c>
      <c r="E239" s="18" t="s">
        <v>125</v>
      </c>
      <c r="F239" s="54"/>
      <c r="G239" s="18">
        <v>50</v>
      </c>
    </row>
    <row r="240" spans="1:7" ht="34.15" customHeight="1" x14ac:dyDescent="0.2">
      <c r="A240" s="84" t="s">
        <v>392</v>
      </c>
      <c r="B240" s="15" t="s">
        <v>97</v>
      </c>
      <c r="C240" s="77" t="s">
        <v>0</v>
      </c>
      <c r="D240" s="77" t="s">
        <v>58</v>
      </c>
      <c r="E240" s="18" t="s">
        <v>124</v>
      </c>
      <c r="F240" s="54"/>
      <c r="G240" s="18">
        <v>50</v>
      </c>
    </row>
    <row r="241" spans="1:7" ht="46.15" customHeight="1" x14ac:dyDescent="0.2">
      <c r="A241" s="14" t="s">
        <v>359</v>
      </c>
      <c r="B241" s="15" t="s">
        <v>97</v>
      </c>
      <c r="C241" s="77" t="s">
        <v>0</v>
      </c>
      <c r="D241" s="77" t="s">
        <v>58</v>
      </c>
      <c r="E241" s="18" t="s">
        <v>124</v>
      </c>
      <c r="F241" s="54">
        <v>200</v>
      </c>
      <c r="G241" s="18">
        <v>50</v>
      </c>
    </row>
    <row r="242" spans="1:7" ht="48" customHeight="1" x14ac:dyDescent="0.2">
      <c r="A242" s="12" t="s">
        <v>486</v>
      </c>
      <c r="B242" s="15" t="s">
        <v>97</v>
      </c>
      <c r="C242" s="16" t="s">
        <v>0</v>
      </c>
      <c r="D242" s="17" t="s">
        <v>58</v>
      </c>
      <c r="E242" s="18" t="s">
        <v>487</v>
      </c>
      <c r="F242" s="16"/>
      <c r="G242" s="18">
        <f>G243</f>
        <v>2124</v>
      </c>
    </row>
    <row r="243" spans="1:7" ht="29.45" customHeight="1" x14ac:dyDescent="0.2">
      <c r="A243" s="13" t="s">
        <v>392</v>
      </c>
      <c r="B243" s="15" t="s">
        <v>97</v>
      </c>
      <c r="C243" s="16" t="s">
        <v>0</v>
      </c>
      <c r="D243" s="17" t="s">
        <v>58</v>
      </c>
      <c r="E243" s="19" t="s">
        <v>488</v>
      </c>
      <c r="F243" s="16"/>
      <c r="G243" s="18">
        <f>G244</f>
        <v>2124</v>
      </c>
    </row>
    <row r="244" spans="1:7" ht="29.45" customHeight="1" x14ac:dyDescent="0.2">
      <c r="A244" s="14" t="s">
        <v>359</v>
      </c>
      <c r="B244" s="15" t="s">
        <v>97</v>
      </c>
      <c r="C244" s="16" t="s">
        <v>0</v>
      </c>
      <c r="D244" s="17" t="s">
        <v>58</v>
      </c>
      <c r="E244" s="19" t="s">
        <v>488</v>
      </c>
      <c r="F244" s="16">
        <v>200</v>
      </c>
      <c r="G244" s="18">
        <f>G245</f>
        <v>2124</v>
      </c>
    </row>
    <row r="245" spans="1:7" ht="29.45" customHeight="1" x14ac:dyDescent="0.2">
      <c r="A245" s="14" t="s">
        <v>360</v>
      </c>
      <c r="B245" s="15" t="s">
        <v>97</v>
      </c>
      <c r="C245" s="16" t="s">
        <v>0</v>
      </c>
      <c r="D245" s="17" t="s">
        <v>58</v>
      </c>
      <c r="E245" s="19" t="s">
        <v>488</v>
      </c>
      <c r="F245" s="16">
        <v>240</v>
      </c>
      <c r="G245" s="18">
        <f>420+219+760+720+5</f>
        <v>2124</v>
      </c>
    </row>
    <row r="246" spans="1:7" ht="29.45" customHeight="1" x14ac:dyDescent="0.2">
      <c r="A246" s="36" t="s">
        <v>759</v>
      </c>
      <c r="B246" s="15" t="s">
        <v>97</v>
      </c>
      <c r="C246" s="23" t="s">
        <v>0</v>
      </c>
      <c r="D246" s="38" t="s">
        <v>58</v>
      </c>
      <c r="E246" s="39" t="s">
        <v>760</v>
      </c>
      <c r="F246" s="40"/>
      <c r="G246" s="18">
        <f>G247</f>
        <v>300</v>
      </c>
    </row>
    <row r="247" spans="1:7" ht="29.45" customHeight="1" x14ac:dyDescent="0.2">
      <c r="A247" s="36" t="s">
        <v>392</v>
      </c>
      <c r="B247" s="15" t="s">
        <v>97</v>
      </c>
      <c r="C247" s="38" t="s">
        <v>0</v>
      </c>
      <c r="D247" s="41" t="s">
        <v>58</v>
      </c>
      <c r="E247" s="39" t="s">
        <v>761</v>
      </c>
      <c r="F247" s="23"/>
      <c r="G247" s="18">
        <f>G248</f>
        <v>300</v>
      </c>
    </row>
    <row r="248" spans="1:7" ht="29.45" customHeight="1" x14ac:dyDescent="0.2">
      <c r="A248" s="36" t="s">
        <v>359</v>
      </c>
      <c r="B248" s="15" t="s">
        <v>97</v>
      </c>
      <c r="C248" s="38" t="s">
        <v>0</v>
      </c>
      <c r="D248" s="41" t="s">
        <v>58</v>
      </c>
      <c r="E248" s="39" t="s">
        <v>761</v>
      </c>
      <c r="F248" s="23">
        <v>200</v>
      </c>
      <c r="G248" s="18">
        <f>G249</f>
        <v>300</v>
      </c>
    </row>
    <row r="249" spans="1:7" ht="29.45" customHeight="1" x14ac:dyDescent="0.2">
      <c r="A249" s="37" t="s">
        <v>360</v>
      </c>
      <c r="B249" s="15" t="s">
        <v>97</v>
      </c>
      <c r="C249" s="25" t="s">
        <v>0</v>
      </c>
      <c r="D249" s="42" t="s">
        <v>58</v>
      </c>
      <c r="E249" s="43" t="s">
        <v>761</v>
      </c>
      <c r="F249" s="44">
        <v>240</v>
      </c>
      <c r="G249" s="18">
        <v>300</v>
      </c>
    </row>
    <row r="250" spans="1:7" ht="29.45" hidden="1" customHeight="1" x14ac:dyDescent="0.2">
      <c r="A250" s="14"/>
      <c r="B250" s="15"/>
      <c r="C250" s="16"/>
      <c r="D250" s="17"/>
      <c r="E250" s="19"/>
      <c r="F250" s="16"/>
      <c r="G250" s="18"/>
    </row>
    <row r="251" spans="1:7" ht="29.45" hidden="1" customHeight="1" x14ac:dyDescent="0.2">
      <c r="A251" s="14"/>
      <c r="B251" s="15"/>
      <c r="C251" s="16"/>
      <c r="D251" s="17"/>
      <c r="E251" s="19"/>
      <c r="F251" s="16"/>
      <c r="G251" s="18"/>
    </row>
    <row r="252" spans="1:7" ht="29.45" hidden="1" customHeight="1" x14ac:dyDescent="0.2">
      <c r="A252" s="14"/>
      <c r="B252" s="15"/>
      <c r="C252" s="16"/>
      <c r="D252" s="17"/>
      <c r="E252" s="19"/>
      <c r="F252" s="16"/>
      <c r="G252" s="18"/>
    </row>
    <row r="253" spans="1:7" ht="29.45" hidden="1" customHeight="1" x14ac:dyDescent="0.2">
      <c r="A253" s="14"/>
      <c r="B253" s="15"/>
      <c r="C253" s="16"/>
      <c r="D253" s="17"/>
      <c r="E253" s="19"/>
      <c r="F253" s="16"/>
      <c r="G253" s="18"/>
    </row>
    <row r="254" spans="1:7" ht="29.45" hidden="1" customHeight="1" x14ac:dyDescent="0.2">
      <c r="A254" s="14"/>
      <c r="B254" s="15"/>
      <c r="C254" s="16"/>
      <c r="D254" s="17"/>
      <c r="E254" s="19"/>
      <c r="F254" s="16"/>
      <c r="G254" s="18"/>
    </row>
    <row r="255" spans="1:7" ht="33" hidden="1" customHeight="1" x14ac:dyDescent="0.2">
      <c r="A255" s="12"/>
      <c r="B255" s="15"/>
      <c r="C255" s="16"/>
      <c r="D255" s="17"/>
      <c r="E255" s="17"/>
      <c r="F255" s="54"/>
      <c r="G255" s="18"/>
    </row>
    <row r="256" spans="1:7" ht="29.45" hidden="1" customHeight="1" x14ac:dyDescent="0.2">
      <c r="A256" s="14"/>
      <c r="B256" s="15"/>
      <c r="C256" s="16"/>
      <c r="D256" s="17"/>
      <c r="E256" s="17"/>
      <c r="F256" s="54"/>
      <c r="G256" s="18"/>
    </row>
    <row r="257" spans="1:7" ht="29.45" hidden="1" customHeight="1" x14ac:dyDescent="0.2">
      <c r="A257" s="14"/>
      <c r="B257" s="15"/>
      <c r="C257" s="16"/>
      <c r="D257" s="17"/>
      <c r="E257" s="17"/>
      <c r="F257" s="54"/>
      <c r="G257" s="18"/>
    </row>
    <row r="258" spans="1:7" ht="29.45" hidden="1" customHeight="1" x14ac:dyDescent="0.2">
      <c r="A258" s="14"/>
      <c r="B258" s="15"/>
      <c r="C258" s="52"/>
      <c r="D258" s="52"/>
      <c r="E258" s="54"/>
      <c r="F258" s="54"/>
      <c r="G258" s="18"/>
    </row>
    <row r="259" spans="1:7" ht="40.9" customHeight="1" x14ac:dyDescent="0.2">
      <c r="A259" s="51" t="s">
        <v>48</v>
      </c>
      <c r="B259" s="15" t="s">
        <v>97</v>
      </c>
      <c r="C259" s="52" t="s">
        <v>12</v>
      </c>
      <c r="D259" s="52" t="s">
        <v>17</v>
      </c>
      <c r="E259" s="52"/>
      <c r="F259" s="54"/>
      <c r="G259" s="18">
        <f>G260+G278</f>
        <v>790</v>
      </c>
    </row>
    <row r="260" spans="1:7" ht="54" customHeight="1" x14ac:dyDescent="0.2">
      <c r="A260" s="91" t="s">
        <v>632</v>
      </c>
      <c r="B260" s="15" t="s">
        <v>97</v>
      </c>
      <c r="C260" s="52" t="s">
        <v>12</v>
      </c>
      <c r="D260" s="52" t="s">
        <v>36</v>
      </c>
      <c r="E260" s="18"/>
      <c r="F260" s="54"/>
      <c r="G260" s="18">
        <f t="shared" ref="G260:G268" si="0">G261</f>
        <v>330</v>
      </c>
    </row>
    <row r="261" spans="1:7" ht="80.45" customHeight="1" x14ac:dyDescent="0.2">
      <c r="A261" s="102" t="s">
        <v>725</v>
      </c>
      <c r="B261" s="15" t="s">
        <v>97</v>
      </c>
      <c r="C261" s="52" t="s">
        <v>12</v>
      </c>
      <c r="D261" s="52" t="s">
        <v>36</v>
      </c>
      <c r="E261" s="18" t="s">
        <v>258</v>
      </c>
      <c r="F261" s="54"/>
      <c r="G261" s="18">
        <f t="shared" si="0"/>
        <v>330</v>
      </c>
    </row>
    <row r="262" spans="1:7" ht="43.9" customHeight="1" x14ac:dyDescent="0.2">
      <c r="A262" s="12" t="s">
        <v>740</v>
      </c>
      <c r="B262" s="15" t="s">
        <v>97</v>
      </c>
      <c r="C262" s="52" t="s">
        <v>12</v>
      </c>
      <c r="D262" s="52" t="s">
        <v>36</v>
      </c>
      <c r="E262" s="18" t="s">
        <v>656</v>
      </c>
      <c r="F262" s="54"/>
      <c r="G262" s="18">
        <f>G263+G267</f>
        <v>330</v>
      </c>
    </row>
    <row r="263" spans="1:7" ht="31.9" customHeight="1" x14ac:dyDescent="0.2">
      <c r="A263" s="13" t="s">
        <v>783</v>
      </c>
      <c r="B263" s="15" t="s">
        <v>97</v>
      </c>
      <c r="C263" s="52" t="s">
        <v>12</v>
      </c>
      <c r="D263" s="52" t="s">
        <v>36</v>
      </c>
      <c r="E263" s="18" t="s">
        <v>784</v>
      </c>
      <c r="F263" s="54"/>
      <c r="G263" s="18">
        <f>G264</f>
        <v>131</v>
      </c>
    </row>
    <row r="264" spans="1:7" ht="42.6" customHeight="1" x14ac:dyDescent="0.2">
      <c r="A264" s="66" t="s">
        <v>359</v>
      </c>
      <c r="B264" s="15" t="s">
        <v>97</v>
      </c>
      <c r="C264" s="52" t="s">
        <v>12</v>
      </c>
      <c r="D264" s="52" t="s">
        <v>36</v>
      </c>
      <c r="E264" s="18" t="s">
        <v>784</v>
      </c>
      <c r="F264" s="54">
        <v>200</v>
      </c>
      <c r="G264" s="18">
        <f>G265</f>
        <v>131</v>
      </c>
    </row>
    <row r="265" spans="1:7" ht="41.45" customHeight="1" x14ac:dyDescent="0.2">
      <c r="A265" s="37" t="s">
        <v>360</v>
      </c>
      <c r="B265" s="15" t="s">
        <v>97</v>
      </c>
      <c r="C265" s="52" t="s">
        <v>12</v>
      </c>
      <c r="D265" s="52" t="s">
        <v>36</v>
      </c>
      <c r="E265" s="18" t="s">
        <v>784</v>
      </c>
      <c r="F265" s="54">
        <v>240</v>
      </c>
      <c r="G265" s="18">
        <v>131</v>
      </c>
    </row>
    <row r="266" spans="1:7" ht="0.6" hidden="1" customHeight="1" x14ac:dyDescent="0.2">
      <c r="A266" s="12"/>
      <c r="B266" s="15"/>
      <c r="C266" s="52"/>
      <c r="D266" s="52"/>
      <c r="E266" s="18"/>
      <c r="F266" s="54"/>
      <c r="G266" s="18"/>
    </row>
    <row r="267" spans="1:7" ht="42.6" customHeight="1" x14ac:dyDescent="0.2">
      <c r="A267" s="12" t="s">
        <v>741</v>
      </c>
      <c r="B267" s="15" t="s">
        <v>97</v>
      </c>
      <c r="C267" s="52" t="s">
        <v>12</v>
      </c>
      <c r="D267" s="52" t="s">
        <v>36</v>
      </c>
      <c r="E267" s="18" t="s">
        <v>657</v>
      </c>
      <c r="F267" s="54"/>
      <c r="G267" s="18">
        <f t="shared" si="0"/>
        <v>199</v>
      </c>
    </row>
    <row r="268" spans="1:7" ht="42.6" customHeight="1" x14ac:dyDescent="0.2">
      <c r="A268" s="66" t="s">
        <v>359</v>
      </c>
      <c r="B268" s="15" t="s">
        <v>97</v>
      </c>
      <c r="C268" s="52" t="s">
        <v>12</v>
      </c>
      <c r="D268" s="52" t="s">
        <v>36</v>
      </c>
      <c r="E268" s="18" t="s">
        <v>657</v>
      </c>
      <c r="F268" s="54">
        <v>200</v>
      </c>
      <c r="G268" s="18">
        <f t="shared" si="0"/>
        <v>199</v>
      </c>
    </row>
    <row r="269" spans="1:7" ht="44.45" customHeight="1" x14ac:dyDescent="0.2">
      <c r="A269" s="37" t="s">
        <v>360</v>
      </c>
      <c r="B269" s="15" t="s">
        <v>97</v>
      </c>
      <c r="C269" s="52" t="s">
        <v>12</v>
      </c>
      <c r="D269" s="52" t="s">
        <v>36</v>
      </c>
      <c r="E269" s="18" t="s">
        <v>657</v>
      </c>
      <c r="F269" s="54">
        <v>240</v>
      </c>
      <c r="G269" s="18">
        <f>45+154</f>
        <v>199</v>
      </c>
    </row>
    <row r="270" spans="1:7" ht="44.45" hidden="1" customHeight="1" x14ac:dyDescent="0.2">
      <c r="A270" s="94" t="s">
        <v>25</v>
      </c>
      <c r="B270" s="15"/>
      <c r="C270" s="52"/>
      <c r="D270" s="52"/>
      <c r="E270" s="18"/>
      <c r="F270" s="54"/>
      <c r="G270" s="18"/>
    </row>
    <row r="271" spans="1:7" ht="44.45" hidden="1" customHeight="1" x14ac:dyDescent="0.2">
      <c r="A271" s="14"/>
      <c r="B271" s="15"/>
      <c r="C271" s="52"/>
      <c r="D271" s="52"/>
      <c r="E271" s="18"/>
      <c r="F271" s="54"/>
      <c r="G271" s="18"/>
    </row>
    <row r="272" spans="1:7" ht="44.45" hidden="1" customHeight="1" x14ac:dyDescent="0.2">
      <c r="A272" s="14"/>
      <c r="B272" s="15"/>
      <c r="C272" s="52"/>
      <c r="D272" s="52"/>
      <c r="E272" s="18"/>
      <c r="F272" s="54"/>
      <c r="G272" s="18"/>
    </row>
    <row r="273" spans="1:7" ht="44.45" hidden="1" customHeight="1" x14ac:dyDescent="0.2">
      <c r="A273" s="14"/>
      <c r="B273" s="15"/>
      <c r="C273" s="52"/>
      <c r="D273" s="52"/>
      <c r="E273" s="18"/>
      <c r="F273" s="54"/>
      <c r="G273" s="18"/>
    </row>
    <row r="274" spans="1:7" ht="44.45" hidden="1" customHeight="1" x14ac:dyDescent="0.2">
      <c r="A274" s="14"/>
      <c r="B274" s="15"/>
      <c r="C274" s="52"/>
      <c r="D274" s="52"/>
      <c r="E274" s="18"/>
      <c r="F274" s="54"/>
      <c r="G274" s="18"/>
    </row>
    <row r="275" spans="1:7" ht="44.45" hidden="1" customHeight="1" x14ac:dyDescent="0.2">
      <c r="A275" s="14"/>
      <c r="B275" s="15"/>
      <c r="C275" s="52"/>
      <c r="D275" s="52"/>
      <c r="E275" s="18"/>
      <c r="F275" s="54"/>
      <c r="G275" s="18"/>
    </row>
    <row r="276" spans="1:7" ht="44.45" hidden="1" customHeight="1" x14ac:dyDescent="0.2">
      <c r="A276" s="14"/>
      <c r="B276" s="15"/>
      <c r="C276" s="52"/>
      <c r="D276" s="52"/>
      <c r="E276" s="18"/>
      <c r="F276" s="54"/>
      <c r="G276" s="18"/>
    </row>
    <row r="277" spans="1:7" ht="44.45" hidden="1" customHeight="1" x14ac:dyDescent="0.2">
      <c r="A277" s="14"/>
      <c r="B277" s="15"/>
      <c r="C277" s="52"/>
      <c r="D277" s="52"/>
      <c r="E277" s="18"/>
      <c r="F277" s="54"/>
      <c r="G277" s="18"/>
    </row>
    <row r="278" spans="1:7" ht="44.45" customHeight="1" x14ac:dyDescent="0.2">
      <c r="A278" s="211" t="s">
        <v>48</v>
      </c>
      <c r="B278" s="22" t="s">
        <v>97</v>
      </c>
      <c r="C278" s="15" t="s">
        <v>12</v>
      </c>
      <c r="D278" s="15" t="s">
        <v>17</v>
      </c>
      <c r="E278" s="212"/>
      <c r="F278" s="54"/>
      <c r="G278" s="18">
        <f t="shared" ref="G278:G283" si="1">G279</f>
        <v>460</v>
      </c>
    </row>
    <row r="279" spans="1:7" ht="44.45" customHeight="1" x14ac:dyDescent="0.2">
      <c r="A279" s="211" t="s">
        <v>60</v>
      </c>
      <c r="B279" s="22" t="s">
        <v>97</v>
      </c>
      <c r="C279" s="16" t="s">
        <v>12</v>
      </c>
      <c r="D279" s="16" t="s">
        <v>26</v>
      </c>
      <c r="E279" s="83"/>
      <c r="F279" s="54"/>
      <c r="G279" s="18">
        <f t="shared" si="1"/>
        <v>460</v>
      </c>
    </row>
    <row r="280" spans="1:7" ht="44.45" customHeight="1" x14ac:dyDescent="0.2">
      <c r="A280" s="213" t="s">
        <v>515</v>
      </c>
      <c r="B280" s="22" t="s">
        <v>97</v>
      </c>
      <c r="C280" s="16" t="s">
        <v>12</v>
      </c>
      <c r="D280" s="16" t="s">
        <v>26</v>
      </c>
      <c r="E280" s="214" t="s">
        <v>238</v>
      </c>
      <c r="F280" s="54"/>
      <c r="G280" s="18">
        <f t="shared" si="1"/>
        <v>460</v>
      </c>
    </row>
    <row r="281" spans="1:7" ht="112.5" customHeight="1" x14ac:dyDescent="0.2">
      <c r="A281" s="154" t="s">
        <v>819</v>
      </c>
      <c r="B281" s="22" t="s">
        <v>97</v>
      </c>
      <c r="C281" s="16" t="s">
        <v>12</v>
      </c>
      <c r="D281" s="16" t="s">
        <v>26</v>
      </c>
      <c r="E281" s="214" t="s">
        <v>820</v>
      </c>
      <c r="F281" s="54"/>
      <c r="G281" s="18">
        <f t="shared" si="1"/>
        <v>460</v>
      </c>
    </row>
    <row r="282" spans="1:7" ht="66" customHeight="1" x14ac:dyDescent="0.2">
      <c r="A282" s="215" t="s">
        <v>821</v>
      </c>
      <c r="B282" s="22" t="s">
        <v>97</v>
      </c>
      <c r="C282" s="16" t="s">
        <v>12</v>
      </c>
      <c r="D282" s="16" t="s">
        <v>26</v>
      </c>
      <c r="E282" s="214" t="s">
        <v>822</v>
      </c>
      <c r="F282" s="54"/>
      <c r="G282" s="18">
        <f t="shared" si="1"/>
        <v>460</v>
      </c>
    </row>
    <row r="283" spans="1:7" ht="44.45" customHeight="1" x14ac:dyDescent="0.2">
      <c r="A283" s="120" t="s">
        <v>359</v>
      </c>
      <c r="B283" s="22" t="s">
        <v>97</v>
      </c>
      <c r="C283" s="16" t="s">
        <v>12</v>
      </c>
      <c r="D283" s="16" t="s">
        <v>26</v>
      </c>
      <c r="E283" s="216" t="s">
        <v>822</v>
      </c>
      <c r="F283" s="54">
        <v>200</v>
      </c>
      <c r="G283" s="18">
        <f t="shared" si="1"/>
        <v>460</v>
      </c>
    </row>
    <row r="284" spans="1:7" ht="44.45" customHeight="1" x14ac:dyDescent="0.2">
      <c r="A284" s="121" t="s">
        <v>360</v>
      </c>
      <c r="B284" s="22" t="s">
        <v>97</v>
      </c>
      <c r="C284" s="16" t="s">
        <v>12</v>
      </c>
      <c r="D284" s="16" t="s">
        <v>26</v>
      </c>
      <c r="E284" s="216" t="s">
        <v>822</v>
      </c>
      <c r="F284" s="54">
        <v>240</v>
      </c>
      <c r="G284" s="18">
        <v>460</v>
      </c>
    </row>
    <row r="285" spans="1:7" ht="44.45" hidden="1" customHeight="1" x14ac:dyDescent="0.2">
      <c r="A285" s="14"/>
      <c r="B285" s="15"/>
      <c r="C285" s="52"/>
      <c r="D285" s="52"/>
      <c r="E285" s="18"/>
      <c r="F285" s="54"/>
      <c r="G285" s="18"/>
    </row>
    <row r="286" spans="1:7" ht="44.45" hidden="1" customHeight="1" x14ac:dyDescent="0.2">
      <c r="A286" s="14"/>
      <c r="B286" s="15"/>
      <c r="C286" s="52"/>
      <c r="D286" s="52"/>
      <c r="E286" s="18"/>
      <c r="F286" s="54"/>
      <c r="G286" s="18"/>
    </row>
    <row r="287" spans="1:7" ht="44.45" hidden="1" customHeight="1" x14ac:dyDescent="0.2">
      <c r="A287" s="14"/>
      <c r="B287" s="15"/>
      <c r="C287" s="52"/>
      <c r="D287" s="52"/>
      <c r="E287" s="18"/>
      <c r="F287" s="54"/>
      <c r="G287" s="18"/>
    </row>
    <row r="288" spans="1:7" ht="44.45" hidden="1" customHeight="1" x14ac:dyDescent="0.2">
      <c r="A288" s="14"/>
      <c r="B288" s="15"/>
      <c r="C288" s="52"/>
      <c r="D288" s="52"/>
      <c r="E288" s="18"/>
      <c r="F288" s="54"/>
      <c r="G288" s="18"/>
    </row>
    <row r="289" spans="1:7" ht="23.45" customHeight="1" x14ac:dyDescent="0.2">
      <c r="A289" s="51" t="s">
        <v>45</v>
      </c>
      <c r="B289" s="15" t="s">
        <v>97</v>
      </c>
      <c r="C289" s="34" t="s">
        <v>2</v>
      </c>
      <c r="D289" s="34" t="s">
        <v>17</v>
      </c>
      <c r="E289" s="18"/>
      <c r="F289" s="54"/>
      <c r="G289" s="86">
        <f>G290+G309+G317+G355+G373+G399</f>
        <v>471136</v>
      </c>
    </row>
    <row r="290" spans="1:7" ht="22.15" customHeight="1" x14ac:dyDescent="0.2">
      <c r="A290" s="51" t="s">
        <v>439</v>
      </c>
      <c r="B290" s="15" t="s">
        <v>97</v>
      </c>
      <c r="C290" s="34" t="s">
        <v>2</v>
      </c>
      <c r="D290" s="34" t="s">
        <v>3</v>
      </c>
      <c r="E290" s="18"/>
      <c r="F290" s="54"/>
      <c r="G290" s="86">
        <f>G291</f>
        <v>2500</v>
      </c>
    </row>
    <row r="291" spans="1:7" ht="71.45" customHeight="1" x14ac:dyDescent="0.2">
      <c r="A291" s="110" t="s">
        <v>702</v>
      </c>
      <c r="B291" s="15" t="s">
        <v>97</v>
      </c>
      <c r="C291" s="16" t="s">
        <v>2</v>
      </c>
      <c r="D291" s="34" t="s">
        <v>3</v>
      </c>
      <c r="E291" s="16" t="s">
        <v>262</v>
      </c>
      <c r="F291" s="16"/>
      <c r="G291" s="86">
        <f>G292</f>
        <v>2500</v>
      </c>
    </row>
    <row r="292" spans="1:7" ht="53.25" customHeight="1" x14ac:dyDescent="0.2">
      <c r="A292" s="30" t="s">
        <v>380</v>
      </c>
      <c r="B292" s="15" t="s">
        <v>97</v>
      </c>
      <c r="C292" s="16" t="s">
        <v>2</v>
      </c>
      <c r="D292" s="34" t="s">
        <v>3</v>
      </c>
      <c r="E292" s="16" t="s">
        <v>449</v>
      </c>
      <c r="F292" s="16"/>
      <c r="G292" s="86">
        <f>G293</f>
        <v>2500</v>
      </c>
    </row>
    <row r="293" spans="1:7" ht="28.9" customHeight="1" x14ac:dyDescent="0.2">
      <c r="A293" s="30" t="s">
        <v>423</v>
      </c>
      <c r="B293" s="15" t="s">
        <v>97</v>
      </c>
      <c r="C293" s="16" t="s">
        <v>2</v>
      </c>
      <c r="D293" s="34" t="s">
        <v>3</v>
      </c>
      <c r="E293" s="16" t="s">
        <v>448</v>
      </c>
      <c r="F293" s="16"/>
      <c r="G293" s="86">
        <f>G294</f>
        <v>2500</v>
      </c>
    </row>
    <row r="294" spans="1:7" ht="41.25" customHeight="1" x14ac:dyDescent="0.2">
      <c r="A294" s="66" t="s">
        <v>359</v>
      </c>
      <c r="B294" s="15" t="s">
        <v>97</v>
      </c>
      <c r="C294" s="16" t="s">
        <v>2</v>
      </c>
      <c r="D294" s="34" t="s">
        <v>3</v>
      </c>
      <c r="E294" s="16" t="s">
        <v>448</v>
      </c>
      <c r="F294" s="16">
        <v>200</v>
      </c>
      <c r="G294" s="86">
        <f>G295</f>
        <v>2500</v>
      </c>
    </row>
    <row r="295" spans="1:7" ht="46.15" customHeight="1" x14ac:dyDescent="0.2">
      <c r="A295" s="66" t="s">
        <v>360</v>
      </c>
      <c r="B295" s="15" t="s">
        <v>97</v>
      </c>
      <c r="C295" s="16" t="s">
        <v>2</v>
      </c>
      <c r="D295" s="34" t="s">
        <v>3</v>
      </c>
      <c r="E295" s="16" t="s">
        <v>448</v>
      </c>
      <c r="F295" s="16">
        <v>240</v>
      </c>
      <c r="G295" s="86">
        <v>2500</v>
      </c>
    </row>
    <row r="296" spans="1:7" ht="15.6" hidden="1" customHeight="1" x14ac:dyDescent="0.2">
      <c r="A296" s="51"/>
      <c r="B296" s="15"/>
      <c r="C296" s="34"/>
      <c r="D296" s="34"/>
      <c r="E296" s="18"/>
      <c r="F296" s="54"/>
      <c r="G296" s="86"/>
    </row>
    <row r="297" spans="1:7" ht="17.45" hidden="1" customHeight="1" x14ac:dyDescent="0.2">
      <c r="A297" s="51" t="s">
        <v>98</v>
      </c>
      <c r="B297" s="15" t="s">
        <v>97</v>
      </c>
      <c r="C297" s="34" t="s">
        <v>2</v>
      </c>
      <c r="D297" s="34" t="s">
        <v>99</v>
      </c>
      <c r="E297" s="18"/>
      <c r="F297" s="54"/>
      <c r="G297" s="86">
        <f>G301</f>
        <v>0</v>
      </c>
    </row>
    <row r="298" spans="1:7" ht="38.25" hidden="1" x14ac:dyDescent="0.2">
      <c r="A298" s="101" t="s">
        <v>324</v>
      </c>
      <c r="B298" s="15" t="s">
        <v>97</v>
      </c>
      <c r="C298" s="34" t="s">
        <v>2</v>
      </c>
      <c r="D298" s="34" t="s">
        <v>99</v>
      </c>
      <c r="E298" s="16" t="s">
        <v>262</v>
      </c>
      <c r="F298" s="16"/>
      <c r="G298" s="86">
        <f>G301</f>
        <v>0</v>
      </c>
    </row>
    <row r="299" spans="1:7" ht="25.5" hidden="1" x14ac:dyDescent="0.2">
      <c r="A299" s="30" t="s">
        <v>325</v>
      </c>
      <c r="B299" s="15" t="s">
        <v>97</v>
      </c>
      <c r="C299" s="34" t="s">
        <v>2</v>
      </c>
      <c r="D299" s="34" t="s">
        <v>99</v>
      </c>
      <c r="E299" s="23" t="s">
        <v>261</v>
      </c>
      <c r="F299" s="34"/>
      <c r="G299" s="86">
        <f>G300</f>
        <v>0</v>
      </c>
    </row>
    <row r="300" spans="1:7" ht="66.75" hidden="1" customHeight="1" x14ac:dyDescent="0.2">
      <c r="A300" s="111" t="s">
        <v>377</v>
      </c>
      <c r="B300" s="15" t="s">
        <v>97</v>
      </c>
      <c r="C300" s="16" t="s">
        <v>2</v>
      </c>
      <c r="D300" s="16" t="s">
        <v>99</v>
      </c>
      <c r="E300" s="23" t="s">
        <v>378</v>
      </c>
      <c r="F300" s="16"/>
      <c r="G300" s="86">
        <f>G301</f>
        <v>0</v>
      </c>
    </row>
    <row r="301" spans="1:7" ht="38.25" hidden="1" x14ac:dyDescent="0.2">
      <c r="A301" s="66" t="s">
        <v>359</v>
      </c>
      <c r="B301" s="15" t="s">
        <v>97</v>
      </c>
      <c r="C301" s="16" t="s">
        <v>2</v>
      </c>
      <c r="D301" s="16" t="s">
        <v>99</v>
      </c>
      <c r="E301" s="23" t="s">
        <v>378</v>
      </c>
      <c r="F301" s="16">
        <v>200</v>
      </c>
      <c r="G301" s="86"/>
    </row>
    <row r="302" spans="1:7" ht="41.45" hidden="1" customHeight="1" x14ac:dyDescent="0.2">
      <c r="A302" s="66" t="s">
        <v>360</v>
      </c>
      <c r="B302" s="15" t="s">
        <v>97</v>
      </c>
      <c r="C302" s="16" t="s">
        <v>2</v>
      </c>
      <c r="D302" s="16" t="s">
        <v>99</v>
      </c>
      <c r="E302" s="23" t="s">
        <v>378</v>
      </c>
      <c r="F302" s="16">
        <v>240</v>
      </c>
      <c r="G302" s="86"/>
    </row>
    <row r="303" spans="1:7" hidden="1" x14ac:dyDescent="0.2">
      <c r="A303" s="91" t="s">
        <v>32</v>
      </c>
      <c r="B303" s="15" t="s">
        <v>97</v>
      </c>
      <c r="C303" s="52" t="s">
        <v>2</v>
      </c>
      <c r="D303" s="52" t="s">
        <v>16</v>
      </c>
      <c r="E303" s="18"/>
      <c r="F303" s="54"/>
      <c r="G303" s="18">
        <f>G307</f>
        <v>0</v>
      </c>
    </row>
    <row r="304" spans="1:7" ht="38.25" hidden="1" x14ac:dyDescent="0.2">
      <c r="A304" s="101" t="s">
        <v>324</v>
      </c>
      <c r="B304" s="15" t="s">
        <v>97</v>
      </c>
      <c r="C304" s="34" t="s">
        <v>2</v>
      </c>
      <c r="D304" s="34" t="s">
        <v>16</v>
      </c>
      <c r="E304" s="16" t="s">
        <v>262</v>
      </c>
      <c r="F304" s="16"/>
      <c r="G304" s="46">
        <f>G305</f>
        <v>0</v>
      </c>
    </row>
    <row r="305" spans="1:7" ht="38.25" hidden="1" x14ac:dyDescent="0.2">
      <c r="A305" s="101" t="s">
        <v>330</v>
      </c>
      <c r="B305" s="15" t="s">
        <v>97</v>
      </c>
      <c r="C305" s="34" t="s">
        <v>2</v>
      </c>
      <c r="D305" s="34" t="s">
        <v>16</v>
      </c>
      <c r="E305" s="16" t="s">
        <v>346</v>
      </c>
      <c r="F305" s="16"/>
      <c r="G305" s="46">
        <f>G306</f>
        <v>0</v>
      </c>
    </row>
    <row r="306" spans="1:7" ht="51" hidden="1" x14ac:dyDescent="0.2">
      <c r="A306" s="45" t="s">
        <v>80</v>
      </c>
      <c r="B306" s="15" t="s">
        <v>97</v>
      </c>
      <c r="C306" s="16" t="s">
        <v>2</v>
      </c>
      <c r="D306" s="16" t="s">
        <v>16</v>
      </c>
      <c r="E306" s="16" t="s">
        <v>263</v>
      </c>
      <c r="F306" s="16"/>
      <c r="G306" s="46">
        <f>G307</f>
        <v>0</v>
      </c>
    </row>
    <row r="307" spans="1:7" ht="38.25" hidden="1" x14ac:dyDescent="0.2">
      <c r="A307" s="14" t="s">
        <v>359</v>
      </c>
      <c r="B307" s="15" t="s">
        <v>97</v>
      </c>
      <c r="C307" s="16" t="s">
        <v>2</v>
      </c>
      <c r="D307" s="16" t="s">
        <v>16</v>
      </c>
      <c r="E307" s="16" t="s">
        <v>263</v>
      </c>
      <c r="F307" s="16">
        <v>200</v>
      </c>
      <c r="G307" s="46">
        <f>G308</f>
        <v>0</v>
      </c>
    </row>
    <row r="308" spans="1:7" ht="38.25" hidden="1" x14ac:dyDescent="0.2">
      <c r="A308" s="14" t="s">
        <v>360</v>
      </c>
      <c r="B308" s="15" t="s">
        <v>97</v>
      </c>
      <c r="C308" s="16" t="s">
        <v>2</v>
      </c>
      <c r="D308" s="16" t="s">
        <v>16</v>
      </c>
      <c r="E308" s="16" t="s">
        <v>263</v>
      </c>
      <c r="F308" s="16">
        <v>240</v>
      </c>
      <c r="G308" s="46"/>
    </row>
    <row r="309" spans="1:7" ht="21.6" customHeight="1" x14ac:dyDescent="0.2">
      <c r="A309" s="49" t="s">
        <v>567</v>
      </c>
      <c r="B309" s="15" t="s">
        <v>97</v>
      </c>
      <c r="C309" s="16" t="s">
        <v>2</v>
      </c>
      <c r="D309" s="34" t="s">
        <v>28</v>
      </c>
      <c r="E309" s="16"/>
      <c r="F309" s="16"/>
      <c r="G309" s="46">
        <f>G311</f>
        <v>7594</v>
      </c>
    </row>
    <row r="310" spans="1:7" hidden="1" x14ac:dyDescent="0.2">
      <c r="A310" s="101"/>
      <c r="B310" s="15"/>
      <c r="C310" s="16"/>
      <c r="D310" s="16"/>
      <c r="E310" s="16"/>
      <c r="F310" s="16"/>
      <c r="G310" s="46"/>
    </row>
    <row r="311" spans="1:7" ht="42.6" customHeight="1" x14ac:dyDescent="0.2">
      <c r="A311" s="112" t="s">
        <v>731</v>
      </c>
      <c r="B311" s="15" t="s">
        <v>97</v>
      </c>
      <c r="C311" s="16" t="s">
        <v>2</v>
      </c>
      <c r="D311" s="34" t="s">
        <v>28</v>
      </c>
      <c r="E311" s="16" t="s">
        <v>295</v>
      </c>
      <c r="F311" s="16"/>
      <c r="G311" s="46">
        <f>G312</f>
        <v>7594</v>
      </c>
    </row>
    <row r="312" spans="1:7" ht="48" customHeight="1" x14ac:dyDescent="0.2">
      <c r="A312" s="113" t="s">
        <v>703</v>
      </c>
      <c r="B312" s="15" t="s">
        <v>97</v>
      </c>
      <c r="C312" s="16" t="s">
        <v>2</v>
      </c>
      <c r="D312" s="34" t="s">
        <v>28</v>
      </c>
      <c r="E312" s="16" t="s">
        <v>568</v>
      </c>
      <c r="F312" s="16"/>
      <c r="G312" s="46">
        <f>G313+G315</f>
        <v>7594</v>
      </c>
    </row>
    <row r="313" spans="1:7" ht="70.150000000000006" customHeight="1" x14ac:dyDescent="0.2">
      <c r="A313" s="88" t="s">
        <v>96</v>
      </c>
      <c r="B313" s="15" t="s">
        <v>97</v>
      </c>
      <c r="C313" s="16" t="s">
        <v>2</v>
      </c>
      <c r="D313" s="34" t="s">
        <v>28</v>
      </c>
      <c r="E313" s="16" t="s">
        <v>568</v>
      </c>
      <c r="F313" s="16">
        <v>100</v>
      </c>
      <c r="G313" s="46">
        <f>G314</f>
        <v>2348</v>
      </c>
    </row>
    <row r="314" spans="1:7" ht="31.15" customHeight="1" x14ac:dyDescent="0.2">
      <c r="A314" s="88" t="s">
        <v>264</v>
      </c>
      <c r="B314" s="15" t="s">
        <v>97</v>
      </c>
      <c r="C314" s="16" t="s">
        <v>2</v>
      </c>
      <c r="D314" s="34" t="s">
        <v>28</v>
      </c>
      <c r="E314" s="16" t="s">
        <v>568</v>
      </c>
      <c r="F314" s="16">
        <v>110</v>
      </c>
      <c r="G314" s="46">
        <v>2348</v>
      </c>
    </row>
    <row r="315" spans="1:7" ht="42" customHeight="1" x14ac:dyDescent="0.2">
      <c r="A315" s="66" t="s">
        <v>359</v>
      </c>
      <c r="B315" s="15" t="s">
        <v>97</v>
      </c>
      <c r="C315" s="16" t="s">
        <v>2</v>
      </c>
      <c r="D315" s="34" t="s">
        <v>28</v>
      </c>
      <c r="E315" s="16" t="s">
        <v>568</v>
      </c>
      <c r="F315" s="16">
        <v>200</v>
      </c>
      <c r="G315" s="46">
        <f>G316</f>
        <v>5246</v>
      </c>
    </row>
    <row r="316" spans="1:7" ht="43.15" customHeight="1" x14ac:dyDescent="0.2">
      <c r="A316" s="37" t="s">
        <v>360</v>
      </c>
      <c r="B316" s="22" t="s">
        <v>97</v>
      </c>
      <c r="C316" s="68" t="s">
        <v>2</v>
      </c>
      <c r="D316" s="69" t="s">
        <v>28</v>
      </c>
      <c r="E316" s="68" t="s">
        <v>568</v>
      </c>
      <c r="F316" s="68">
        <v>240</v>
      </c>
      <c r="G316" s="114">
        <v>5246</v>
      </c>
    </row>
    <row r="317" spans="1:7" ht="17.45" customHeight="1" x14ac:dyDescent="0.2">
      <c r="A317" s="115" t="s">
        <v>98</v>
      </c>
      <c r="B317" s="22" t="s">
        <v>97</v>
      </c>
      <c r="C317" s="68" t="s">
        <v>2</v>
      </c>
      <c r="D317" s="69" t="s">
        <v>99</v>
      </c>
      <c r="E317" s="16"/>
      <c r="F317" s="16"/>
      <c r="G317" s="46">
        <f>G318</f>
        <v>35106</v>
      </c>
    </row>
    <row r="318" spans="1:7" s="9" customFormat="1" ht="75" customHeight="1" x14ac:dyDescent="0.2">
      <c r="A318" s="110" t="s">
        <v>706</v>
      </c>
      <c r="B318" s="15" t="s">
        <v>97</v>
      </c>
      <c r="C318" s="16" t="s">
        <v>2</v>
      </c>
      <c r="D318" s="34" t="s">
        <v>99</v>
      </c>
      <c r="E318" s="116" t="s">
        <v>262</v>
      </c>
      <c r="F318" s="47"/>
      <c r="G318" s="117">
        <f>G319+G333+G351+G323</f>
        <v>35106</v>
      </c>
    </row>
    <row r="319" spans="1:7" s="9" customFormat="1" ht="33" hidden="1" customHeight="1" x14ac:dyDescent="0.2">
      <c r="A319" s="30" t="s">
        <v>569</v>
      </c>
      <c r="B319" s="63" t="s">
        <v>97</v>
      </c>
      <c r="C319" s="47" t="s">
        <v>2</v>
      </c>
      <c r="D319" s="67" t="s">
        <v>99</v>
      </c>
      <c r="E319" s="23" t="s">
        <v>261</v>
      </c>
      <c r="F319" s="23"/>
      <c r="G319" s="117">
        <f>G320</f>
        <v>0</v>
      </c>
    </row>
    <row r="320" spans="1:7" s="9" customFormat="1" ht="32.450000000000003" hidden="1" customHeight="1" x14ac:dyDescent="0.2">
      <c r="A320" s="30" t="s">
        <v>570</v>
      </c>
      <c r="B320" s="15" t="s">
        <v>97</v>
      </c>
      <c r="C320" s="23" t="s">
        <v>2</v>
      </c>
      <c r="D320" s="70" t="s">
        <v>99</v>
      </c>
      <c r="E320" s="23" t="s">
        <v>378</v>
      </c>
      <c r="F320" s="23"/>
      <c r="G320" s="117">
        <f>G321</f>
        <v>0</v>
      </c>
    </row>
    <row r="321" spans="1:7" s="9" customFormat="1" ht="42.6" hidden="1" customHeight="1" x14ac:dyDescent="0.2">
      <c r="A321" s="66" t="s">
        <v>359</v>
      </c>
      <c r="B321" s="15" t="s">
        <v>97</v>
      </c>
      <c r="C321" s="23" t="s">
        <v>2</v>
      </c>
      <c r="D321" s="70" t="s">
        <v>99</v>
      </c>
      <c r="E321" s="23" t="s">
        <v>378</v>
      </c>
      <c r="F321" s="23">
        <v>200</v>
      </c>
      <c r="G321" s="117">
        <f>G322</f>
        <v>0</v>
      </c>
    </row>
    <row r="322" spans="1:7" s="9" customFormat="1" ht="41.45" hidden="1" customHeight="1" x14ac:dyDescent="0.2">
      <c r="A322" s="37" t="s">
        <v>360</v>
      </c>
      <c r="B322" s="15" t="s">
        <v>97</v>
      </c>
      <c r="C322" s="23" t="s">
        <v>2</v>
      </c>
      <c r="D322" s="70" t="s">
        <v>99</v>
      </c>
      <c r="E322" s="23" t="s">
        <v>378</v>
      </c>
      <c r="F322" s="16">
        <v>240</v>
      </c>
      <c r="G322" s="117"/>
    </row>
    <row r="323" spans="1:7" s="9" customFormat="1" ht="33" customHeight="1" x14ac:dyDescent="0.2">
      <c r="A323" s="61" t="s">
        <v>569</v>
      </c>
      <c r="B323" s="31" t="s">
        <v>97</v>
      </c>
      <c r="C323" s="32" t="s">
        <v>2</v>
      </c>
      <c r="D323" s="33" t="s">
        <v>99</v>
      </c>
      <c r="E323" s="62" t="s">
        <v>261</v>
      </c>
      <c r="F323" s="68"/>
      <c r="G323" s="118">
        <f>G327+G324+G330</f>
        <v>4695</v>
      </c>
    </row>
    <row r="324" spans="1:7" s="9" customFormat="1" ht="34.15" customHeight="1" x14ac:dyDescent="0.2">
      <c r="A324" s="30" t="s">
        <v>785</v>
      </c>
      <c r="B324" s="63" t="s">
        <v>97</v>
      </c>
      <c r="C324" s="47" t="s">
        <v>2</v>
      </c>
      <c r="D324" s="67" t="s">
        <v>99</v>
      </c>
      <c r="E324" s="23" t="s">
        <v>786</v>
      </c>
      <c r="F324" s="23"/>
      <c r="G324" s="46">
        <f>G325</f>
        <v>500</v>
      </c>
    </row>
    <row r="325" spans="1:7" s="9" customFormat="1" ht="48.6" customHeight="1" x14ac:dyDescent="0.2">
      <c r="A325" s="37" t="s">
        <v>359</v>
      </c>
      <c r="B325" s="63" t="s">
        <v>97</v>
      </c>
      <c r="C325" s="47" t="s">
        <v>2</v>
      </c>
      <c r="D325" s="67" t="s">
        <v>99</v>
      </c>
      <c r="E325" s="23" t="s">
        <v>786</v>
      </c>
      <c r="F325" s="23">
        <v>200</v>
      </c>
      <c r="G325" s="46">
        <f>G326</f>
        <v>500</v>
      </c>
    </row>
    <row r="326" spans="1:7" s="9" customFormat="1" ht="47.45" customHeight="1" x14ac:dyDescent="0.2">
      <c r="A326" s="14" t="s">
        <v>360</v>
      </c>
      <c r="B326" s="63" t="s">
        <v>97</v>
      </c>
      <c r="C326" s="47" t="s">
        <v>2</v>
      </c>
      <c r="D326" s="67" t="s">
        <v>99</v>
      </c>
      <c r="E326" s="23" t="s">
        <v>786</v>
      </c>
      <c r="F326" s="16">
        <v>240</v>
      </c>
      <c r="G326" s="46">
        <v>500</v>
      </c>
    </row>
    <row r="327" spans="1:7" s="9" customFormat="1" ht="39.6" customHeight="1" x14ac:dyDescent="0.2">
      <c r="A327" s="119" t="s">
        <v>756</v>
      </c>
      <c r="B327" s="63" t="s">
        <v>97</v>
      </c>
      <c r="C327" s="64" t="s">
        <v>2</v>
      </c>
      <c r="D327" s="65" t="s">
        <v>99</v>
      </c>
      <c r="E327" s="60" t="s">
        <v>757</v>
      </c>
      <c r="F327" s="64"/>
      <c r="G327" s="118">
        <f>G328</f>
        <v>2713</v>
      </c>
    </row>
    <row r="328" spans="1:7" s="9" customFormat="1" ht="41.45" customHeight="1" x14ac:dyDescent="0.2">
      <c r="A328" s="120" t="s">
        <v>359</v>
      </c>
      <c r="B328" s="15" t="s">
        <v>97</v>
      </c>
      <c r="C328" s="16" t="s">
        <v>2</v>
      </c>
      <c r="D328" s="34" t="s">
        <v>99</v>
      </c>
      <c r="E328" s="35" t="s">
        <v>757</v>
      </c>
      <c r="F328" s="16">
        <v>200</v>
      </c>
      <c r="G328" s="46">
        <f>G329</f>
        <v>2713</v>
      </c>
    </row>
    <row r="329" spans="1:7" s="9" customFormat="1" ht="43.9" customHeight="1" x14ac:dyDescent="0.2">
      <c r="A329" s="121" t="s">
        <v>360</v>
      </c>
      <c r="B329" s="22" t="s">
        <v>97</v>
      </c>
      <c r="C329" s="68" t="s">
        <v>2</v>
      </c>
      <c r="D329" s="69" t="s">
        <v>99</v>
      </c>
      <c r="E329" s="35" t="s">
        <v>757</v>
      </c>
      <c r="F329" s="68">
        <v>240</v>
      </c>
      <c r="G329" s="114">
        <f>1219+2250-756</f>
        <v>2713</v>
      </c>
    </row>
    <row r="330" spans="1:7" s="9" customFormat="1" ht="41.45" customHeight="1" x14ac:dyDescent="0.2">
      <c r="A330" s="30" t="s">
        <v>570</v>
      </c>
      <c r="B330" s="15" t="s">
        <v>97</v>
      </c>
      <c r="C330" s="23" t="s">
        <v>2</v>
      </c>
      <c r="D330" s="70" t="s">
        <v>99</v>
      </c>
      <c r="E330" s="23" t="s">
        <v>378</v>
      </c>
      <c r="F330" s="23"/>
      <c r="G330" s="46">
        <f>G331</f>
        <v>1482</v>
      </c>
    </row>
    <row r="331" spans="1:7" s="9" customFormat="1" ht="41.45" customHeight="1" x14ac:dyDescent="0.2">
      <c r="A331" s="66" t="s">
        <v>359</v>
      </c>
      <c r="B331" s="15" t="s">
        <v>97</v>
      </c>
      <c r="C331" s="23" t="s">
        <v>2</v>
      </c>
      <c r="D331" s="70" t="s">
        <v>99</v>
      </c>
      <c r="E331" s="23" t="s">
        <v>378</v>
      </c>
      <c r="F331" s="23">
        <v>200</v>
      </c>
      <c r="G331" s="46">
        <f>G332</f>
        <v>1482</v>
      </c>
    </row>
    <row r="332" spans="1:7" s="9" customFormat="1" ht="41.45" customHeight="1" x14ac:dyDescent="0.2">
      <c r="A332" s="37" t="s">
        <v>360</v>
      </c>
      <c r="B332" s="15" t="s">
        <v>97</v>
      </c>
      <c r="C332" s="23" t="s">
        <v>2</v>
      </c>
      <c r="D332" s="70" t="s">
        <v>99</v>
      </c>
      <c r="E332" s="23" t="s">
        <v>378</v>
      </c>
      <c r="F332" s="16">
        <v>240</v>
      </c>
      <c r="G332" s="46">
        <v>1482</v>
      </c>
    </row>
    <row r="333" spans="1:7" s="9" customFormat="1" ht="53.45" customHeight="1" x14ac:dyDescent="0.2">
      <c r="A333" s="12" t="s">
        <v>633</v>
      </c>
      <c r="B333" s="15" t="s">
        <v>97</v>
      </c>
      <c r="C333" s="16" t="s">
        <v>2</v>
      </c>
      <c r="D333" s="16" t="s">
        <v>99</v>
      </c>
      <c r="E333" s="122" t="s">
        <v>608</v>
      </c>
      <c r="F333" s="16"/>
      <c r="G333" s="46">
        <f>G337+G340+G334</f>
        <v>25411</v>
      </c>
    </row>
    <row r="334" spans="1:7" s="9" customFormat="1" ht="64.150000000000006" customHeight="1" x14ac:dyDescent="0.2">
      <c r="A334" s="12" t="s">
        <v>787</v>
      </c>
      <c r="B334" s="15" t="s">
        <v>97</v>
      </c>
      <c r="C334" s="23" t="s">
        <v>2</v>
      </c>
      <c r="D334" s="23" t="s">
        <v>99</v>
      </c>
      <c r="E334" s="71" t="s">
        <v>788</v>
      </c>
      <c r="F334" s="23"/>
      <c r="G334" s="46">
        <f>G335</f>
        <v>2026</v>
      </c>
    </row>
    <row r="335" spans="1:7" s="9" customFormat="1" ht="56.45" customHeight="1" x14ac:dyDescent="0.2">
      <c r="A335" s="66" t="s">
        <v>359</v>
      </c>
      <c r="B335" s="15" t="s">
        <v>97</v>
      </c>
      <c r="C335" s="23" t="s">
        <v>2</v>
      </c>
      <c r="D335" s="23" t="s">
        <v>99</v>
      </c>
      <c r="E335" s="71" t="s">
        <v>788</v>
      </c>
      <c r="F335" s="23">
        <v>200</v>
      </c>
      <c r="G335" s="46">
        <f>G336</f>
        <v>2026</v>
      </c>
    </row>
    <row r="336" spans="1:7" s="9" customFormat="1" ht="48" customHeight="1" x14ac:dyDescent="0.2">
      <c r="A336" s="66" t="s">
        <v>360</v>
      </c>
      <c r="B336" s="15" t="s">
        <v>97</v>
      </c>
      <c r="C336" s="23" t="s">
        <v>2</v>
      </c>
      <c r="D336" s="23" t="s">
        <v>99</v>
      </c>
      <c r="E336" s="71" t="s">
        <v>788</v>
      </c>
      <c r="F336" s="23">
        <v>240</v>
      </c>
      <c r="G336" s="46">
        <v>2026</v>
      </c>
    </row>
    <row r="337" spans="1:7" s="9" customFormat="1" ht="38.450000000000003" customHeight="1" x14ac:dyDescent="0.2">
      <c r="A337" s="123" t="s">
        <v>661</v>
      </c>
      <c r="B337" s="63" t="s">
        <v>97</v>
      </c>
      <c r="C337" s="47" t="s">
        <v>2</v>
      </c>
      <c r="D337" s="47" t="s">
        <v>99</v>
      </c>
      <c r="E337" s="124" t="s">
        <v>662</v>
      </c>
      <c r="F337" s="64"/>
      <c r="G337" s="117">
        <f>G338</f>
        <v>2388</v>
      </c>
    </row>
    <row r="338" spans="1:7" s="9" customFormat="1" ht="36.6" customHeight="1" x14ac:dyDescent="0.2">
      <c r="A338" s="66" t="s">
        <v>359</v>
      </c>
      <c r="B338" s="15" t="s">
        <v>97</v>
      </c>
      <c r="C338" s="23" t="s">
        <v>2</v>
      </c>
      <c r="D338" s="23" t="s">
        <v>99</v>
      </c>
      <c r="E338" s="125" t="s">
        <v>662</v>
      </c>
      <c r="F338" s="16">
        <v>200</v>
      </c>
      <c r="G338" s="46">
        <f>G339</f>
        <v>2388</v>
      </c>
    </row>
    <row r="339" spans="1:7" s="9" customFormat="1" ht="41.45" customHeight="1" x14ac:dyDescent="0.2">
      <c r="A339" s="66" t="s">
        <v>360</v>
      </c>
      <c r="B339" s="15" t="s">
        <v>97</v>
      </c>
      <c r="C339" s="23" t="s">
        <v>2</v>
      </c>
      <c r="D339" s="23" t="s">
        <v>99</v>
      </c>
      <c r="E339" s="125" t="s">
        <v>662</v>
      </c>
      <c r="F339" s="16">
        <v>240</v>
      </c>
      <c r="G339" s="46">
        <f>3207-819</f>
        <v>2388</v>
      </c>
    </row>
    <row r="340" spans="1:7" ht="30.6" customHeight="1" x14ac:dyDescent="0.2">
      <c r="A340" s="123" t="s">
        <v>742</v>
      </c>
      <c r="B340" s="63" t="s">
        <v>97</v>
      </c>
      <c r="C340" s="47" t="s">
        <v>2</v>
      </c>
      <c r="D340" s="47" t="s">
        <v>99</v>
      </c>
      <c r="E340" s="124" t="s">
        <v>609</v>
      </c>
      <c r="F340" s="47"/>
      <c r="G340" s="117">
        <f>G344</f>
        <v>20997</v>
      </c>
    </row>
    <row r="341" spans="1:7" hidden="1" x14ac:dyDescent="0.2">
      <c r="A341" s="66"/>
      <c r="B341" s="15"/>
      <c r="C341" s="23"/>
      <c r="D341" s="23"/>
      <c r="E341" s="125"/>
      <c r="F341" s="23"/>
      <c r="G341" s="46"/>
    </row>
    <row r="342" spans="1:7" hidden="1" x14ac:dyDescent="0.2">
      <c r="A342" s="66"/>
      <c r="B342" s="15"/>
      <c r="C342" s="23"/>
      <c r="D342" s="23"/>
      <c r="E342" s="125"/>
      <c r="F342" s="23"/>
      <c r="G342" s="46"/>
    </row>
    <row r="343" spans="1:7" ht="28.15" customHeight="1" x14ac:dyDescent="0.2">
      <c r="A343" s="120" t="s">
        <v>359</v>
      </c>
      <c r="B343" s="15" t="s">
        <v>97</v>
      </c>
      <c r="C343" s="23" t="s">
        <v>2</v>
      </c>
      <c r="D343" s="23" t="s">
        <v>99</v>
      </c>
      <c r="E343" s="125" t="s">
        <v>609</v>
      </c>
      <c r="F343" s="23">
        <v>200</v>
      </c>
      <c r="G343" s="46">
        <f>G344</f>
        <v>20997</v>
      </c>
    </row>
    <row r="344" spans="1:7" ht="43.9" customHeight="1" x14ac:dyDescent="0.2">
      <c r="A344" s="121" t="s">
        <v>360</v>
      </c>
      <c r="B344" s="15" t="s">
        <v>97</v>
      </c>
      <c r="C344" s="23" t="s">
        <v>2</v>
      </c>
      <c r="D344" s="23" t="s">
        <v>99</v>
      </c>
      <c r="E344" s="125" t="s">
        <v>609</v>
      </c>
      <c r="F344" s="23">
        <v>240</v>
      </c>
      <c r="G344" s="46">
        <f>20995+2</f>
        <v>20997</v>
      </c>
    </row>
    <row r="345" spans="1:7" ht="20.45" hidden="1" customHeight="1" x14ac:dyDescent="0.2">
      <c r="A345" s="66"/>
      <c r="B345" s="15"/>
      <c r="C345" s="23"/>
      <c r="D345" s="23"/>
      <c r="E345" s="125"/>
      <c r="F345" s="23"/>
      <c r="G345" s="46"/>
    </row>
    <row r="346" spans="1:7" hidden="1" x14ac:dyDescent="0.2">
      <c r="A346" s="14"/>
      <c r="B346" s="15"/>
      <c r="C346" s="16"/>
      <c r="D346" s="16"/>
      <c r="E346" s="16"/>
      <c r="F346" s="16"/>
      <c r="G346" s="46"/>
    </row>
    <row r="347" spans="1:7" hidden="1" x14ac:dyDescent="0.2">
      <c r="A347" s="14"/>
      <c r="B347" s="15"/>
      <c r="C347" s="16"/>
      <c r="D347" s="16"/>
      <c r="E347" s="16"/>
      <c r="F347" s="16"/>
      <c r="G347" s="46"/>
    </row>
    <row r="348" spans="1:7" ht="61.15" hidden="1" customHeight="1" x14ac:dyDescent="0.2">
      <c r="A348" s="83"/>
      <c r="B348" s="83"/>
      <c r="C348" s="83"/>
      <c r="D348" s="83"/>
      <c r="E348" s="83"/>
      <c r="F348" s="83"/>
      <c r="G348" s="83"/>
    </row>
    <row r="349" spans="1:7" ht="46.9" hidden="1" customHeight="1" x14ac:dyDescent="0.2">
      <c r="A349" s="83"/>
      <c r="B349" s="83"/>
      <c r="C349" s="83"/>
      <c r="D349" s="83"/>
      <c r="E349" s="83"/>
      <c r="F349" s="83"/>
      <c r="G349" s="83"/>
    </row>
    <row r="350" spans="1:7" ht="51" hidden="1" customHeight="1" x14ac:dyDescent="0.2">
      <c r="A350" s="83"/>
      <c r="B350" s="83"/>
      <c r="C350" s="83"/>
      <c r="D350" s="83"/>
      <c r="E350" s="83"/>
      <c r="F350" s="83"/>
      <c r="G350" s="83"/>
    </row>
    <row r="351" spans="1:7" ht="25.5" x14ac:dyDescent="0.2">
      <c r="A351" s="12" t="s">
        <v>628</v>
      </c>
      <c r="B351" s="15" t="s">
        <v>97</v>
      </c>
      <c r="C351" s="16" t="s">
        <v>2</v>
      </c>
      <c r="D351" s="34" t="s">
        <v>99</v>
      </c>
      <c r="E351" s="16" t="s">
        <v>629</v>
      </c>
      <c r="F351" s="16"/>
      <c r="G351" s="126">
        <f>G352</f>
        <v>5000</v>
      </c>
    </row>
    <row r="352" spans="1:7" ht="37.9" customHeight="1" x14ac:dyDescent="0.2">
      <c r="A352" s="127" t="s">
        <v>631</v>
      </c>
      <c r="B352" s="63" t="s">
        <v>97</v>
      </c>
      <c r="C352" s="116" t="s">
        <v>2</v>
      </c>
      <c r="D352" s="67" t="s">
        <v>99</v>
      </c>
      <c r="E352" s="128" t="s">
        <v>630</v>
      </c>
      <c r="F352" s="64"/>
      <c r="G352" s="129">
        <f>G353</f>
        <v>5000</v>
      </c>
    </row>
    <row r="353" spans="1:7" ht="43.9" customHeight="1" x14ac:dyDescent="0.2">
      <c r="A353" s="120" t="s">
        <v>359</v>
      </c>
      <c r="B353" s="15" t="s">
        <v>97</v>
      </c>
      <c r="C353" s="130" t="s">
        <v>2</v>
      </c>
      <c r="D353" s="70" t="s">
        <v>99</v>
      </c>
      <c r="E353" s="131" t="s">
        <v>630</v>
      </c>
      <c r="F353" s="16">
        <v>200</v>
      </c>
      <c r="G353" s="126">
        <f>G354</f>
        <v>5000</v>
      </c>
    </row>
    <row r="354" spans="1:7" ht="38.25" x14ac:dyDescent="0.2">
      <c r="A354" s="121" t="s">
        <v>360</v>
      </c>
      <c r="B354" s="15" t="s">
        <v>97</v>
      </c>
      <c r="C354" s="130" t="s">
        <v>2</v>
      </c>
      <c r="D354" s="70" t="s">
        <v>99</v>
      </c>
      <c r="E354" s="131" t="s">
        <v>630</v>
      </c>
      <c r="F354" s="16">
        <v>240</v>
      </c>
      <c r="G354" s="126">
        <v>5000</v>
      </c>
    </row>
    <row r="355" spans="1:7" ht="16.899999999999999" customHeight="1" x14ac:dyDescent="0.2">
      <c r="A355" s="91" t="s">
        <v>33</v>
      </c>
      <c r="B355" s="15" t="s">
        <v>97</v>
      </c>
      <c r="C355" s="52" t="s">
        <v>2</v>
      </c>
      <c r="D355" s="52" t="s">
        <v>21</v>
      </c>
      <c r="E355" s="132"/>
      <c r="F355" s="54"/>
      <c r="G355" s="18">
        <f>G356</f>
        <v>190165</v>
      </c>
    </row>
    <row r="356" spans="1:7" ht="38.25" x14ac:dyDescent="0.2">
      <c r="A356" s="101" t="s">
        <v>271</v>
      </c>
      <c r="B356" s="15" t="s">
        <v>97</v>
      </c>
      <c r="C356" s="16" t="s">
        <v>2</v>
      </c>
      <c r="D356" s="16" t="s">
        <v>21</v>
      </c>
      <c r="E356" s="16" t="s">
        <v>265</v>
      </c>
      <c r="F356" s="16"/>
      <c r="G356" s="46">
        <f>G361+G357+G369</f>
        <v>190165</v>
      </c>
    </row>
    <row r="357" spans="1:7" ht="45" customHeight="1" x14ac:dyDescent="0.2">
      <c r="A357" s="45" t="s">
        <v>332</v>
      </c>
      <c r="B357" s="15" t="s">
        <v>97</v>
      </c>
      <c r="C357" s="16" t="s">
        <v>2</v>
      </c>
      <c r="D357" s="16" t="s">
        <v>21</v>
      </c>
      <c r="E357" s="16" t="s">
        <v>267</v>
      </c>
      <c r="F357" s="16"/>
      <c r="G357" s="46">
        <f>G358</f>
        <v>189312</v>
      </c>
    </row>
    <row r="358" spans="1:7" ht="41.45" customHeight="1" x14ac:dyDescent="0.2">
      <c r="A358" s="45" t="s">
        <v>607</v>
      </c>
      <c r="B358" s="15" t="s">
        <v>97</v>
      </c>
      <c r="C358" s="16" t="s">
        <v>2</v>
      </c>
      <c r="D358" s="16" t="s">
        <v>21</v>
      </c>
      <c r="E358" s="16" t="s">
        <v>268</v>
      </c>
      <c r="F358" s="16"/>
      <c r="G358" s="46">
        <f>G359</f>
        <v>189312</v>
      </c>
    </row>
    <row r="359" spans="1:7" ht="40.15" customHeight="1" x14ac:dyDescent="0.2">
      <c r="A359" s="66" t="s">
        <v>359</v>
      </c>
      <c r="B359" s="15" t="s">
        <v>97</v>
      </c>
      <c r="C359" s="16" t="s">
        <v>2</v>
      </c>
      <c r="D359" s="16" t="s">
        <v>21</v>
      </c>
      <c r="E359" s="16" t="s">
        <v>268</v>
      </c>
      <c r="F359" s="16">
        <v>200</v>
      </c>
      <c r="G359" s="46">
        <f>G360</f>
        <v>189312</v>
      </c>
    </row>
    <row r="360" spans="1:7" ht="43.9" customHeight="1" x14ac:dyDescent="0.2">
      <c r="A360" s="66" t="s">
        <v>360</v>
      </c>
      <c r="B360" s="15" t="s">
        <v>97</v>
      </c>
      <c r="C360" s="16" t="s">
        <v>2</v>
      </c>
      <c r="D360" s="16" t="s">
        <v>21</v>
      </c>
      <c r="E360" s="16" t="s">
        <v>268</v>
      </c>
      <c r="F360" s="16">
        <v>240</v>
      </c>
      <c r="G360" s="46">
        <f>188008+1304</f>
        <v>189312</v>
      </c>
    </row>
    <row r="361" spans="1:7" ht="54" customHeight="1" x14ac:dyDescent="0.2">
      <c r="A361" s="45" t="s">
        <v>331</v>
      </c>
      <c r="B361" s="15" t="s">
        <v>97</v>
      </c>
      <c r="C361" s="16" t="s">
        <v>2</v>
      </c>
      <c r="D361" s="16" t="s">
        <v>21</v>
      </c>
      <c r="E361" s="16" t="s">
        <v>266</v>
      </c>
      <c r="F361" s="16"/>
      <c r="G361" s="46">
        <f>G362</f>
        <v>853</v>
      </c>
    </row>
    <row r="362" spans="1:7" ht="86.45" customHeight="1" x14ac:dyDescent="0.2">
      <c r="A362" s="45" t="s">
        <v>424</v>
      </c>
      <c r="B362" s="15" t="s">
        <v>97</v>
      </c>
      <c r="C362" s="16" t="s">
        <v>2</v>
      </c>
      <c r="D362" s="16" t="s">
        <v>21</v>
      </c>
      <c r="E362" s="16" t="s">
        <v>317</v>
      </c>
      <c r="F362" s="16"/>
      <c r="G362" s="46">
        <f>G363</f>
        <v>853</v>
      </c>
    </row>
    <row r="363" spans="1:7" ht="97.9" customHeight="1" x14ac:dyDescent="0.2">
      <c r="A363" s="88" t="s">
        <v>96</v>
      </c>
      <c r="B363" s="15" t="s">
        <v>97</v>
      </c>
      <c r="C363" s="16" t="s">
        <v>2</v>
      </c>
      <c r="D363" s="16" t="s">
        <v>21</v>
      </c>
      <c r="E363" s="16" t="s">
        <v>317</v>
      </c>
      <c r="F363" s="16">
        <v>100</v>
      </c>
      <c r="G363" s="46">
        <f>G364</f>
        <v>853</v>
      </c>
    </row>
    <row r="364" spans="1:7" ht="40.9" customHeight="1" x14ac:dyDescent="0.2">
      <c r="A364" s="88" t="s">
        <v>222</v>
      </c>
      <c r="B364" s="15" t="s">
        <v>97</v>
      </c>
      <c r="C364" s="16" t="s">
        <v>2</v>
      </c>
      <c r="D364" s="16" t="s">
        <v>21</v>
      </c>
      <c r="E364" s="16" t="s">
        <v>317</v>
      </c>
      <c r="F364" s="16">
        <v>120</v>
      </c>
      <c r="G364" s="46">
        <v>853</v>
      </c>
    </row>
    <row r="365" spans="1:7" hidden="1" x14ac:dyDescent="0.2">
      <c r="A365" s="83"/>
      <c r="B365" s="83"/>
      <c r="C365" s="83"/>
      <c r="D365" s="83"/>
      <c r="E365" s="83"/>
      <c r="F365" s="83"/>
      <c r="G365" s="83"/>
    </row>
    <row r="366" spans="1:7" hidden="1" x14ac:dyDescent="0.2">
      <c r="A366" s="83"/>
      <c r="B366" s="83"/>
      <c r="C366" s="83"/>
      <c r="D366" s="83"/>
      <c r="E366" s="83"/>
      <c r="F366" s="83"/>
      <c r="G366" s="83"/>
    </row>
    <row r="367" spans="1:7" ht="22.15" hidden="1" customHeight="1" x14ac:dyDescent="0.2">
      <c r="A367" s="83"/>
      <c r="B367" s="83"/>
      <c r="C367" s="83"/>
      <c r="D367" s="83"/>
      <c r="E367" s="83"/>
      <c r="F367" s="83"/>
      <c r="G367" s="83"/>
    </row>
    <row r="368" spans="1:7" ht="70.150000000000006" hidden="1" customHeight="1" x14ac:dyDescent="0.2">
      <c r="A368" s="83"/>
      <c r="B368" s="83"/>
      <c r="C368" s="83"/>
      <c r="D368" s="83"/>
      <c r="E368" s="83"/>
      <c r="F368" s="83"/>
      <c r="G368" s="83"/>
    </row>
    <row r="369" spans="1:7" ht="42.6" hidden="1" customHeight="1" x14ac:dyDescent="0.2">
      <c r="A369" s="133" t="s">
        <v>333</v>
      </c>
      <c r="B369" s="15" t="s">
        <v>97</v>
      </c>
      <c r="C369" s="16" t="s">
        <v>2</v>
      </c>
      <c r="D369" s="16" t="s">
        <v>21</v>
      </c>
      <c r="E369" s="16" t="s">
        <v>269</v>
      </c>
      <c r="F369" s="16"/>
      <c r="G369" s="46">
        <f>G370</f>
        <v>0</v>
      </c>
    </row>
    <row r="370" spans="1:7" ht="63.75" hidden="1" x14ac:dyDescent="0.2">
      <c r="A370" s="45" t="s">
        <v>81</v>
      </c>
      <c r="B370" s="15" t="s">
        <v>97</v>
      </c>
      <c r="C370" s="16" t="s">
        <v>2</v>
      </c>
      <c r="D370" s="16" t="s">
        <v>21</v>
      </c>
      <c r="E370" s="16" t="s">
        <v>270</v>
      </c>
      <c r="F370" s="16"/>
      <c r="G370" s="46">
        <f>G371</f>
        <v>0</v>
      </c>
    </row>
    <row r="371" spans="1:7" ht="38.25" hidden="1" x14ac:dyDescent="0.2">
      <c r="A371" s="14" t="s">
        <v>359</v>
      </c>
      <c r="B371" s="15" t="s">
        <v>97</v>
      </c>
      <c r="C371" s="16" t="s">
        <v>2</v>
      </c>
      <c r="D371" s="16" t="s">
        <v>21</v>
      </c>
      <c r="E371" s="16" t="s">
        <v>270</v>
      </c>
      <c r="F371" s="16">
        <v>200</v>
      </c>
      <c r="G371" s="46">
        <f>G372</f>
        <v>0</v>
      </c>
    </row>
    <row r="372" spans="1:7" ht="46.15" hidden="1" customHeight="1" x14ac:dyDescent="0.2">
      <c r="A372" s="14" t="s">
        <v>360</v>
      </c>
      <c r="B372" s="15" t="s">
        <v>97</v>
      </c>
      <c r="C372" s="16" t="s">
        <v>2</v>
      </c>
      <c r="D372" s="16" t="s">
        <v>21</v>
      </c>
      <c r="E372" s="16" t="s">
        <v>270</v>
      </c>
      <c r="F372" s="16">
        <v>240</v>
      </c>
      <c r="G372" s="46"/>
    </row>
    <row r="373" spans="1:7" ht="27.6" customHeight="1" x14ac:dyDescent="0.2">
      <c r="A373" s="91" t="s">
        <v>104</v>
      </c>
      <c r="B373" s="15" t="s">
        <v>97</v>
      </c>
      <c r="C373" s="52" t="s">
        <v>2</v>
      </c>
      <c r="D373" s="52" t="s">
        <v>20</v>
      </c>
      <c r="E373" s="52"/>
      <c r="F373" s="15"/>
      <c r="G373" s="134">
        <f>G374</f>
        <v>228953</v>
      </c>
    </row>
    <row r="374" spans="1:7" ht="72.599999999999994" customHeight="1" x14ac:dyDescent="0.2">
      <c r="A374" s="110" t="s">
        <v>702</v>
      </c>
      <c r="B374" s="15" t="s">
        <v>97</v>
      </c>
      <c r="C374" s="16" t="s">
        <v>2</v>
      </c>
      <c r="D374" s="16" t="s">
        <v>20</v>
      </c>
      <c r="E374" s="73" t="s">
        <v>262</v>
      </c>
      <c r="F374" s="16"/>
      <c r="G374" s="46">
        <f>G375+G379+G383+G395</f>
        <v>228953</v>
      </c>
    </row>
    <row r="375" spans="1:7" ht="42" customHeight="1" x14ac:dyDescent="0.2">
      <c r="A375" s="45" t="s">
        <v>326</v>
      </c>
      <c r="B375" s="15" t="s">
        <v>97</v>
      </c>
      <c r="C375" s="16" t="s">
        <v>2</v>
      </c>
      <c r="D375" s="16" t="s">
        <v>20</v>
      </c>
      <c r="E375" s="16" t="s">
        <v>272</v>
      </c>
      <c r="F375" s="16"/>
      <c r="G375" s="46">
        <f>G376</f>
        <v>90971</v>
      </c>
    </row>
    <row r="376" spans="1:7" ht="23.45" customHeight="1" x14ac:dyDescent="0.2">
      <c r="A376" s="45" t="s">
        <v>425</v>
      </c>
      <c r="B376" s="15" t="s">
        <v>97</v>
      </c>
      <c r="C376" s="16" t="s">
        <v>2</v>
      </c>
      <c r="D376" s="16" t="s">
        <v>20</v>
      </c>
      <c r="E376" s="16" t="s">
        <v>273</v>
      </c>
      <c r="F376" s="16"/>
      <c r="G376" s="46">
        <f>G377</f>
        <v>90971</v>
      </c>
    </row>
    <row r="377" spans="1:7" ht="38.25" x14ac:dyDescent="0.2">
      <c r="A377" s="14" t="s">
        <v>359</v>
      </c>
      <c r="B377" s="15" t="s">
        <v>97</v>
      </c>
      <c r="C377" s="16" t="s">
        <v>2</v>
      </c>
      <c r="D377" s="16" t="s">
        <v>20</v>
      </c>
      <c r="E377" s="16" t="s">
        <v>273</v>
      </c>
      <c r="F377" s="16">
        <v>200</v>
      </c>
      <c r="G377" s="46">
        <f>G378</f>
        <v>90971</v>
      </c>
    </row>
    <row r="378" spans="1:7" ht="38.25" x14ac:dyDescent="0.2">
      <c r="A378" s="14" t="s">
        <v>360</v>
      </c>
      <c r="B378" s="15" t="s">
        <v>97</v>
      </c>
      <c r="C378" s="16" t="s">
        <v>2</v>
      </c>
      <c r="D378" s="16" t="s">
        <v>20</v>
      </c>
      <c r="E378" s="16" t="s">
        <v>273</v>
      </c>
      <c r="F378" s="16">
        <v>240</v>
      </c>
      <c r="G378" s="46">
        <f>65512+18316+1687+3631+500+2000-675</f>
        <v>90971</v>
      </c>
    </row>
    <row r="379" spans="1:7" ht="38.25" x14ac:dyDescent="0.2">
      <c r="A379" s="45" t="s">
        <v>327</v>
      </c>
      <c r="B379" s="15" t="s">
        <v>97</v>
      </c>
      <c r="C379" s="16" t="s">
        <v>2</v>
      </c>
      <c r="D379" s="16" t="s">
        <v>20</v>
      </c>
      <c r="E379" s="16" t="s">
        <v>274</v>
      </c>
      <c r="F379" s="16"/>
      <c r="G379" s="46">
        <f>G380</f>
        <v>15911</v>
      </c>
    </row>
    <row r="380" spans="1:7" ht="30" customHeight="1" x14ac:dyDescent="0.2">
      <c r="A380" s="45" t="s">
        <v>426</v>
      </c>
      <c r="B380" s="15" t="s">
        <v>97</v>
      </c>
      <c r="C380" s="16" t="s">
        <v>2</v>
      </c>
      <c r="D380" s="16" t="s">
        <v>20</v>
      </c>
      <c r="E380" s="16" t="s">
        <v>275</v>
      </c>
      <c r="F380" s="16"/>
      <c r="G380" s="46">
        <f>G381</f>
        <v>15911</v>
      </c>
    </row>
    <row r="381" spans="1:7" ht="38.25" x14ac:dyDescent="0.2">
      <c r="A381" s="14" t="s">
        <v>359</v>
      </c>
      <c r="B381" s="15" t="s">
        <v>97</v>
      </c>
      <c r="C381" s="16" t="s">
        <v>2</v>
      </c>
      <c r="D381" s="16" t="s">
        <v>20</v>
      </c>
      <c r="E381" s="16" t="s">
        <v>275</v>
      </c>
      <c r="F381" s="16">
        <v>200</v>
      </c>
      <c r="G381" s="46">
        <f>G382</f>
        <v>15911</v>
      </c>
    </row>
    <row r="382" spans="1:7" ht="38.25" x14ac:dyDescent="0.2">
      <c r="A382" s="14" t="s">
        <v>360</v>
      </c>
      <c r="B382" s="15" t="s">
        <v>97</v>
      </c>
      <c r="C382" s="16" t="s">
        <v>2</v>
      </c>
      <c r="D382" s="16" t="s">
        <v>20</v>
      </c>
      <c r="E382" s="16" t="s">
        <v>275</v>
      </c>
      <c r="F382" s="16">
        <v>240</v>
      </c>
      <c r="G382" s="46">
        <f>14576+1335</f>
        <v>15911</v>
      </c>
    </row>
    <row r="383" spans="1:7" ht="38.25" x14ac:dyDescent="0.2">
      <c r="A383" s="101" t="s">
        <v>334</v>
      </c>
      <c r="B383" s="15" t="s">
        <v>97</v>
      </c>
      <c r="C383" s="16" t="s">
        <v>2</v>
      </c>
      <c r="D383" s="16" t="s">
        <v>20</v>
      </c>
      <c r="E383" s="16" t="s">
        <v>276</v>
      </c>
      <c r="F383" s="16"/>
      <c r="G383" s="46">
        <f>G384</f>
        <v>121471</v>
      </c>
    </row>
    <row r="384" spans="1:7" ht="28.9" customHeight="1" x14ac:dyDescent="0.2">
      <c r="A384" s="45" t="s">
        <v>427</v>
      </c>
      <c r="B384" s="15" t="s">
        <v>97</v>
      </c>
      <c r="C384" s="16" t="s">
        <v>2</v>
      </c>
      <c r="D384" s="16" t="s">
        <v>20</v>
      </c>
      <c r="E384" s="16" t="s">
        <v>348</v>
      </c>
      <c r="F384" s="16"/>
      <c r="G384" s="46">
        <f>G385</f>
        <v>121471</v>
      </c>
    </row>
    <row r="385" spans="1:7" ht="38.25" x14ac:dyDescent="0.2">
      <c r="A385" s="14" t="s">
        <v>359</v>
      </c>
      <c r="B385" s="15" t="s">
        <v>97</v>
      </c>
      <c r="C385" s="16" t="s">
        <v>2</v>
      </c>
      <c r="D385" s="16" t="s">
        <v>20</v>
      </c>
      <c r="E385" s="16" t="s">
        <v>348</v>
      </c>
      <c r="F385" s="16">
        <v>200</v>
      </c>
      <c r="G385" s="46">
        <f>G386</f>
        <v>121471</v>
      </c>
    </row>
    <row r="386" spans="1:7" ht="38.25" x14ac:dyDescent="0.2">
      <c r="A386" s="14" t="s">
        <v>360</v>
      </c>
      <c r="B386" s="15" t="s">
        <v>97</v>
      </c>
      <c r="C386" s="16" t="s">
        <v>2</v>
      </c>
      <c r="D386" s="16" t="s">
        <v>20</v>
      </c>
      <c r="E386" s="16" t="s">
        <v>348</v>
      </c>
      <c r="F386" s="16">
        <v>240</v>
      </c>
      <c r="G386" s="46">
        <f>106471+10000+5000</f>
        <v>121471</v>
      </c>
    </row>
    <row r="387" spans="1:7" ht="38.25" hidden="1" x14ac:dyDescent="0.2">
      <c r="A387" s="102" t="s">
        <v>83</v>
      </c>
      <c r="B387" s="15" t="s">
        <v>97</v>
      </c>
      <c r="C387" s="52" t="s">
        <v>2</v>
      </c>
      <c r="D387" s="52" t="s">
        <v>20</v>
      </c>
      <c r="E387" s="52" t="s">
        <v>82</v>
      </c>
      <c r="F387" s="54"/>
      <c r="G387" s="18">
        <f>G388</f>
        <v>0</v>
      </c>
    </row>
    <row r="388" spans="1:7" ht="38.25" hidden="1" x14ac:dyDescent="0.2">
      <c r="A388" s="14" t="s">
        <v>66</v>
      </c>
      <c r="B388" s="15" t="s">
        <v>97</v>
      </c>
      <c r="C388" s="52" t="s">
        <v>2</v>
      </c>
      <c r="D388" s="52" t="s">
        <v>20</v>
      </c>
      <c r="E388" s="52" t="s">
        <v>82</v>
      </c>
      <c r="F388" s="54">
        <v>200</v>
      </c>
      <c r="G388" s="18"/>
    </row>
    <row r="389" spans="1:7" hidden="1" x14ac:dyDescent="0.2">
      <c r="A389" s="91" t="s">
        <v>100</v>
      </c>
      <c r="B389" s="15" t="s">
        <v>97</v>
      </c>
      <c r="C389" s="52" t="s">
        <v>2</v>
      </c>
      <c r="D389" s="52" t="s">
        <v>36</v>
      </c>
      <c r="E389" s="52"/>
      <c r="F389" s="54"/>
      <c r="G389" s="18">
        <f>G393</f>
        <v>0</v>
      </c>
    </row>
    <row r="390" spans="1:7" ht="38.25" hidden="1" x14ac:dyDescent="0.2">
      <c r="A390" s="101" t="s">
        <v>271</v>
      </c>
      <c r="B390" s="15" t="s">
        <v>97</v>
      </c>
      <c r="C390" s="34" t="s">
        <v>2</v>
      </c>
      <c r="D390" s="34" t="s">
        <v>36</v>
      </c>
      <c r="E390" s="34" t="s">
        <v>265</v>
      </c>
      <c r="F390" s="16"/>
      <c r="G390" s="46">
        <f>G391</f>
        <v>0</v>
      </c>
    </row>
    <row r="391" spans="1:7" ht="121.9" hidden="1" customHeight="1" x14ac:dyDescent="0.2">
      <c r="A391" s="90" t="s">
        <v>362</v>
      </c>
      <c r="B391" s="15" t="s">
        <v>97</v>
      </c>
      <c r="C391" s="34" t="s">
        <v>2</v>
      </c>
      <c r="D391" s="34" t="s">
        <v>36</v>
      </c>
      <c r="E391" s="34" t="s">
        <v>344</v>
      </c>
      <c r="F391" s="16"/>
      <c r="G391" s="46">
        <f>G392</f>
        <v>0</v>
      </c>
    </row>
    <row r="392" spans="1:7" ht="63.75" hidden="1" x14ac:dyDescent="0.2">
      <c r="A392" s="102" t="s">
        <v>101</v>
      </c>
      <c r="B392" s="15" t="s">
        <v>97</v>
      </c>
      <c r="C392" s="34" t="s">
        <v>2</v>
      </c>
      <c r="D392" s="34" t="s">
        <v>36</v>
      </c>
      <c r="E392" s="34" t="s">
        <v>345</v>
      </c>
      <c r="F392" s="16"/>
      <c r="G392" s="46">
        <f>G393</f>
        <v>0</v>
      </c>
    </row>
    <row r="393" spans="1:7" ht="38.25" hidden="1" x14ac:dyDescent="0.2">
      <c r="A393" s="14" t="s">
        <v>359</v>
      </c>
      <c r="B393" s="15" t="s">
        <v>97</v>
      </c>
      <c r="C393" s="34" t="s">
        <v>2</v>
      </c>
      <c r="D393" s="34" t="s">
        <v>36</v>
      </c>
      <c r="E393" s="34" t="s">
        <v>345</v>
      </c>
      <c r="F393" s="16">
        <v>200</v>
      </c>
      <c r="G393" s="46">
        <f>G394</f>
        <v>0</v>
      </c>
    </row>
    <row r="394" spans="1:7" ht="38.25" hidden="1" x14ac:dyDescent="0.2">
      <c r="A394" s="14" t="s">
        <v>360</v>
      </c>
      <c r="B394" s="15" t="s">
        <v>97</v>
      </c>
      <c r="C394" s="34" t="s">
        <v>2</v>
      </c>
      <c r="D394" s="34" t="s">
        <v>36</v>
      </c>
      <c r="E394" s="34" t="s">
        <v>345</v>
      </c>
      <c r="F394" s="16">
        <v>240</v>
      </c>
      <c r="G394" s="46"/>
    </row>
    <row r="395" spans="1:7" ht="28.9" customHeight="1" x14ac:dyDescent="0.2">
      <c r="A395" s="12" t="s">
        <v>727</v>
      </c>
      <c r="B395" s="15" t="s">
        <v>97</v>
      </c>
      <c r="C395" s="16" t="s">
        <v>2</v>
      </c>
      <c r="D395" s="16" t="s">
        <v>20</v>
      </c>
      <c r="E395" s="16" t="s">
        <v>600</v>
      </c>
      <c r="F395" s="16"/>
      <c r="G395" s="46">
        <f>G396</f>
        <v>600</v>
      </c>
    </row>
    <row r="396" spans="1:7" ht="31.15" customHeight="1" x14ac:dyDescent="0.2">
      <c r="A396" s="12" t="s">
        <v>417</v>
      </c>
      <c r="B396" s="15" t="s">
        <v>97</v>
      </c>
      <c r="C396" s="16" t="s">
        <v>2</v>
      </c>
      <c r="D396" s="16" t="s">
        <v>20</v>
      </c>
      <c r="E396" s="16" t="s">
        <v>420</v>
      </c>
      <c r="F396" s="16"/>
      <c r="G396" s="46">
        <f>G397</f>
        <v>600</v>
      </c>
    </row>
    <row r="397" spans="1:7" ht="45.6" customHeight="1" x14ac:dyDescent="0.2">
      <c r="A397" s="88" t="s">
        <v>359</v>
      </c>
      <c r="B397" s="15" t="s">
        <v>97</v>
      </c>
      <c r="C397" s="16" t="s">
        <v>2</v>
      </c>
      <c r="D397" s="16" t="s">
        <v>20</v>
      </c>
      <c r="E397" s="16" t="s">
        <v>420</v>
      </c>
      <c r="F397" s="16">
        <v>200</v>
      </c>
      <c r="G397" s="46">
        <f>G398</f>
        <v>600</v>
      </c>
    </row>
    <row r="398" spans="1:7" ht="43.15" customHeight="1" x14ac:dyDescent="0.2">
      <c r="A398" s="14" t="s">
        <v>360</v>
      </c>
      <c r="B398" s="15" t="s">
        <v>97</v>
      </c>
      <c r="C398" s="16" t="s">
        <v>2</v>
      </c>
      <c r="D398" s="16" t="s">
        <v>20</v>
      </c>
      <c r="E398" s="16" t="s">
        <v>420</v>
      </c>
      <c r="F398" s="16">
        <v>240</v>
      </c>
      <c r="G398" s="46">
        <v>600</v>
      </c>
    </row>
    <row r="399" spans="1:7" ht="29.45" customHeight="1" x14ac:dyDescent="0.2">
      <c r="A399" s="91" t="s">
        <v>35</v>
      </c>
      <c r="B399" s="15" t="s">
        <v>97</v>
      </c>
      <c r="C399" s="52" t="s">
        <v>2</v>
      </c>
      <c r="D399" s="52" t="s">
        <v>11</v>
      </c>
      <c r="E399" s="18"/>
      <c r="F399" s="54"/>
      <c r="G399" s="18">
        <f>G400+G415</f>
        <v>6818</v>
      </c>
    </row>
    <row r="400" spans="1:7" ht="70.900000000000006" customHeight="1" x14ac:dyDescent="0.2">
      <c r="A400" s="110" t="s">
        <v>704</v>
      </c>
      <c r="B400" s="15" t="s">
        <v>97</v>
      </c>
      <c r="C400" s="16" t="s">
        <v>2</v>
      </c>
      <c r="D400" s="16" t="s">
        <v>11</v>
      </c>
      <c r="E400" s="16" t="s">
        <v>262</v>
      </c>
      <c r="F400" s="16"/>
      <c r="G400" s="46">
        <f>G401+G410</f>
        <v>6518</v>
      </c>
    </row>
    <row r="401" spans="1:7" ht="43.15" customHeight="1" x14ac:dyDescent="0.2">
      <c r="A401" s="45" t="s">
        <v>335</v>
      </c>
      <c r="B401" s="15" t="s">
        <v>97</v>
      </c>
      <c r="C401" s="16" t="s">
        <v>2</v>
      </c>
      <c r="D401" s="16" t="s">
        <v>11</v>
      </c>
      <c r="E401" s="16" t="s">
        <v>277</v>
      </c>
      <c r="F401" s="16"/>
      <c r="G401" s="46">
        <f>G402</f>
        <v>4793</v>
      </c>
    </row>
    <row r="402" spans="1:7" ht="43.9" customHeight="1" x14ac:dyDescent="0.2">
      <c r="A402" s="45" t="s">
        <v>428</v>
      </c>
      <c r="B402" s="15" t="s">
        <v>97</v>
      </c>
      <c r="C402" s="16" t="s">
        <v>2</v>
      </c>
      <c r="D402" s="16" t="s">
        <v>11</v>
      </c>
      <c r="E402" s="16" t="s">
        <v>544</v>
      </c>
      <c r="F402" s="16"/>
      <c r="G402" s="46">
        <f>G403+G405+G407</f>
        <v>4793</v>
      </c>
    </row>
    <row r="403" spans="1:7" ht="94.9" customHeight="1" x14ac:dyDescent="0.2">
      <c r="A403" s="88" t="s">
        <v>96</v>
      </c>
      <c r="B403" s="15" t="s">
        <v>97</v>
      </c>
      <c r="C403" s="16" t="s">
        <v>2</v>
      </c>
      <c r="D403" s="16" t="s">
        <v>11</v>
      </c>
      <c r="E403" s="16" t="s">
        <v>544</v>
      </c>
      <c r="F403" s="16">
        <v>100</v>
      </c>
      <c r="G403" s="46">
        <f>G404</f>
        <v>1577</v>
      </c>
    </row>
    <row r="404" spans="1:7" ht="32.450000000000003" customHeight="1" x14ac:dyDescent="0.2">
      <c r="A404" s="88" t="s">
        <v>264</v>
      </c>
      <c r="B404" s="15" t="s">
        <v>97</v>
      </c>
      <c r="C404" s="16" t="s">
        <v>2</v>
      </c>
      <c r="D404" s="16" t="s">
        <v>11</v>
      </c>
      <c r="E404" s="16" t="s">
        <v>544</v>
      </c>
      <c r="F404" s="16">
        <v>110</v>
      </c>
      <c r="G404" s="46">
        <v>1577</v>
      </c>
    </row>
    <row r="405" spans="1:7" ht="42.6" customHeight="1" x14ac:dyDescent="0.2">
      <c r="A405" s="14" t="s">
        <v>359</v>
      </c>
      <c r="B405" s="15" t="s">
        <v>97</v>
      </c>
      <c r="C405" s="16" t="s">
        <v>2</v>
      </c>
      <c r="D405" s="16" t="s">
        <v>11</v>
      </c>
      <c r="E405" s="16" t="s">
        <v>544</v>
      </c>
      <c r="F405" s="16">
        <v>200</v>
      </c>
      <c r="G405" s="46">
        <f>G406</f>
        <v>2955</v>
      </c>
    </row>
    <row r="406" spans="1:7" ht="40.15" customHeight="1" x14ac:dyDescent="0.2">
      <c r="A406" s="14" t="s">
        <v>360</v>
      </c>
      <c r="B406" s="15" t="s">
        <v>97</v>
      </c>
      <c r="C406" s="16" t="s">
        <v>2</v>
      </c>
      <c r="D406" s="16" t="s">
        <v>11</v>
      </c>
      <c r="E406" s="16" t="s">
        <v>544</v>
      </c>
      <c r="F406" s="16">
        <v>240</v>
      </c>
      <c r="G406" s="46">
        <f>3423-300-168</f>
        <v>2955</v>
      </c>
    </row>
    <row r="407" spans="1:7" ht="28.9" customHeight="1" x14ac:dyDescent="0.2">
      <c r="A407" s="88" t="s">
        <v>67</v>
      </c>
      <c r="B407" s="15" t="s">
        <v>97</v>
      </c>
      <c r="C407" s="16" t="s">
        <v>2</v>
      </c>
      <c r="D407" s="16">
        <v>12</v>
      </c>
      <c r="E407" s="16" t="s">
        <v>544</v>
      </c>
      <c r="F407" s="16">
        <v>800</v>
      </c>
      <c r="G407" s="46">
        <f>G409+G408</f>
        <v>261</v>
      </c>
    </row>
    <row r="408" spans="1:7" ht="22.15" customHeight="1" x14ac:dyDescent="0.2">
      <c r="A408" s="210" t="s">
        <v>812</v>
      </c>
      <c r="B408" s="15" t="s">
        <v>97</v>
      </c>
      <c r="C408" s="16" t="s">
        <v>2</v>
      </c>
      <c r="D408" s="16">
        <v>12</v>
      </c>
      <c r="E408" s="16" t="s">
        <v>544</v>
      </c>
      <c r="F408" s="16">
        <v>830</v>
      </c>
      <c r="G408" s="46">
        <v>178</v>
      </c>
    </row>
    <row r="409" spans="1:7" ht="28.9" customHeight="1" x14ac:dyDescent="0.2">
      <c r="A409" s="88" t="s">
        <v>386</v>
      </c>
      <c r="B409" s="15" t="s">
        <v>97</v>
      </c>
      <c r="C409" s="16" t="s">
        <v>2</v>
      </c>
      <c r="D409" s="16">
        <v>12</v>
      </c>
      <c r="E409" s="16" t="s">
        <v>544</v>
      </c>
      <c r="F409" s="16">
        <v>850</v>
      </c>
      <c r="G409" s="46">
        <v>83</v>
      </c>
    </row>
    <row r="410" spans="1:7" ht="35.450000000000003" customHeight="1" x14ac:dyDescent="0.2">
      <c r="A410" s="45" t="s">
        <v>773</v>
      </c>
      <c r="B410" s="15" t="s">
        <v>97</v>
      </c>
      <c r="C410" s="16" t="s">
        <v>2</v>
      </c>
      <c r="D410" s="16">
        <v>12</v>
      </c>
      <c r="E410" s="16" t="s">
        <v>777</v>
      </c>
      <c r="F410" s="16"/>
      <c r="G410" s="46">
        <f>G411</f>
        <v>1725</v>
      </c>
    </row>
    <row r="411" spans="1:7" ht="33" customHeight="1" x14ac:dyDescent="0.2">
      <c r="A411" s="45" t="s">
        <v>774</v>
      </c>
      <c r="B411" s="15" t="s">
        <v>97</v>
      </c>
      <c r="C411" s="16" t="s">
        <v>2</v>
      </c>
      <c r="D411" s="16">
        <v>12</v>
      </c>
      <c r="E411" s="16" t="s">
        <v>777</v>
      </c>
      <c r="F411" s="16"/>
      <c r="G411" s="46">
        <f>G412</f>
        <v>1725</v>
      </c>
    </row>
    <row r="412" spans="1:7" ht="41.45" customHeight="1" x14ac:dyDescent="0.2">
      <c r="A412" s="14" t="s">
        <v>359</v>
      </c>
      <c r="B412" s="15" t="s">
        <v>97</v>
      </c>
      <c r="C412" s="16" t="s">
        <v>2</v>
      </c>
      <c r="D412" s="16">
        <v>12</v>
      </c>
      <c r="E412" s="16" t="s">
        <v>777</v>
      </c>
      <c r="F412" s="16">
        <v>200</v>
      </c>
      <c r="G412" s="46">
        <f>G413</f>
        <v>1725</v>
      </c>
    </row>
    <row r="413" spans="1:7" ht="45" customHeight="1" x14ac:dyDescent="0.2">
      <c r="A413" s="14" t="s">
        <v>360</v>
      </c>
      <c r="B413" s="15" t="s">
        <v>97</v>
      </c>
      <c r="C413" s="16" t="s">
        <v>2</v>
      </c>
      <c r="D413" s="16">
        <v>12</v>
      </c>
      <c r="E413" s="16" t="s">
        <v>777</v>
      </c>
      <c r="F413" s="16">
        <v>240</v>
      </c>
      <c r="G413" s="46">
        <f>1700+25</f>
        <v>1725</v>
      </c>
    </row>
    <row r="414" spans="1:7" ht="30.6" hidden="1" customHeight="1" x14ac:dyDescent="0.2">
      <c r="A414" s="88"/>
      <c r="B414" s="15"/>
      <c r="C414" s="16"/>
      <c r="D414" s="16"/>
      <c r="E414" s="16"/>
      <c r="F414" s="16"/>
      <c r="G414" s="46"/>
    </row>
    <row r="415" spans="1:7" ht="39.6" customHeight="1" x14ac:dyDescent="0.2">
      <c r="A415" s="76" t="s">
        <v>710</v>
      </c>
      <c r="B415" s="15" t="s">
        <v>97</v>
      </c>
      <c r="C415" s="16" t="s">
        <v>2</v>
      </c>
      <c r="D415" s="16">
        <v>12</v>
      </c>
      <c r="E415" s="18" t="s">
        <v>120</v>
      </c>
      <c r="F415" s="54"/>
      <c r="G415" s="46">
        <f>G416</f>
        <v>300</v>
      </c>
    </row>
    <row r="416" spans="1:7" ht="45.6" customHeight="1" x14ac:dyDescent="0.2">
      <c r="A416" s="45" t="s">
        <v>789</v>
      </c>
      <c r="B416" s="15" t="s">
        <v>97</v>
      </c>
      <c r="C416" s="16" t="s">
        <v>2</v>
      </c>
      <c r="D416" s="16">
        <v>12</v>
      </c>
      <c r="E416" s="18" t="s">
        <v>790</v>
      </c>
      <c r="F416" s="16"/>
      <c r="G416" s="46">
        <f>G417</f>
        <v>300</v>
      </c>
    </row>
    <row r="417" spans="1:7" ht="30.6" customHeight="1" x14ac:dyDescent="0.2">
      <c r="A417" s="13" t="s">
        <v>792</v>
      </c>
      <c r="B417" s="15" t="s">
        <v>97</v>
      </c>
      <c r="C417" s="16" t="s">
        <v>2</v>
      </c>
      <c r="D417" s="16">
        <v>12</v>
      </c>
      <c r="E417" s="18" t="s">
        <v>791</v>
      </c>
      <c r="F417" s="16"/>
      <c r="G417" s="46">
        <f>G418</f>
        <v>300</v>
      </c>
    </row>
    <row r="418" spans="1:7" ht="30.6" customHeight="1" x14ac:dyDescent="0.2">
      <c r="A418" s="14" t="s">
        <v>359</v>
      </c>
      <c r="B418" s="15" t="s">
        <v>97</v>
      </c>
      <c r="C418" s="16" t="s">
        <v>2</v>
      </c>
      <c r="D418" s="16">
        <v>12</v>
      </c>
      <c r="E418" s="18" t="s">
        <v>791</v>
      </c>
      <c r="F418" s="16">
        <v>200</v>
      </c>
      <c r="G418" s="46">
        <f>G419</f>
        <v>300</v>
      </c>
    </row>
    <row r="419" spans="1:7" ht="43.9" customHeight="1" x14ac:dyDescent="0.2">
      <c r="A419" s="14" t="s">
        <v>360</v>
      </c>
      <c r="B419" s="15" t="s">
        <v>97</v>
      </c>
      <c r="C419" s="16" t="s">
        <v>2</v>
      </c>
      <c r="D419" s="16">
        <v>12</v>
      </c>
      <c r="E419" s="18" t="s">
        <v>791</v>
      </c>
      <c r="F419" s="16">
        <v>240</v>
      </c>
      <c r="G419" s="46">
        <v>300</v>
      </c>
    </row>
    <row r="420" spans="1:7" ht="25.5" x14ac:dyDescent="0.2">
      <c r="A420" s="91" t="s">
        <v>51</v>
      </c>
      <c r="B420" s="15" t="s">
        <v>97</v>
      </c>
      <c r="C420" s="52" t="s">
        <v>28</v>
      </c>
      <c r="D420" s="52" t="s">
        <v>17</v>
      </c>
      <c r="E420" s="18"/>
      <c r="F420" s="54"/>
      <c r="G420" s="18">
        <f>G421+G448+G491+G572</f>
        <v>303665</v>
      </c>
    </row>
    <row r="421" spans="1:7" ht="19.149999999999999" customHeight="1" x14ac:dyDescent="0.2">
      <c r="A421" s="91" t="s">
        <v>29</v>
      </c>
      <c r="B421" s="15" t="s">
        <v>97</v>
      </c>
      <c r="C421" s="52" t="s">
        <v>28</v>
      </c>
      <c r="D421" s="52" t="s">
        <v>0</v>
      </c>
      <c r="E421" s="18"/>
      <c r="F421" s="54"/>
      <c r="G421" s="18">
        <f>G422</f>
        <v>11504</v>
      </c>
    </row>
    <row r="422" spans="1:7" ht="72.599999999999994" customHeight="1" x14ac:dyDescent="0.2">
      <c r="A422" s="110" t="s">
        <v>706</v>
      </c>
      <c r="B422" s="15" t="s">
        <v>97</v>
      </c>
      <c r="C422" s="16" t="s">
        <v>28</v>
      </c>
      <c r="D422" s="34" t="s">
        <v>0</v>
      </c>
      <c r="E422" s="73" t="s">
        <v>262</v>
      </c>
      <c r="F422" s="34"/>
      <c r="G422" s="46">
        <f>G423+G427+G431+G435+G444</f>
        <v>11504</v>
      </c>
    </row>
    <row r="423" spans="1:7" ht="38.25" x14ac:dyDescent="0.2">
      <c r="A423" s="135" t="s">
        <v>467</v>
      </c>
      <c r="B423" s="15" t="s">
        <v>97</v>
      </c>
      <c r="C423" s="34" t="s">
        <v>28</v>
      </c>
      <c r="D423" s="34" t="s">
        <v>0</v>
      </c>
      <c r="E423" s="73" t="s">
        <v>278</v>
      </c>
      <c r="F423" s="34"/>
      <c r="G423" s="46">
        <f>G424</f>
        <v>1757</v>
      </c>
    </row>
    <row r="424" spans="1:7" ht="33" customHeight="1" x14ac:dyDescent="0.2">
      <c r="A424" s="45" t="s">
        <v>429</v>
      </c>
      <c r="B424" s="15" t="s">
        <v>97</v>
      </c>
      <c r="C424" s="34" t="s">
        <v>28</v>
      </c>
      <c r="D424" s="16" t="s">
        <v>0</v>
      </c>
      <c r="E424" s="73" t="s">
        <v>279</v>
      </c>
      <c r="F424" s="16"/>
      <c r="G424" s="46">
        <f>G425</f>
        <v>1757</v>
      </c>
    </row>
    <row r="425" spans="1:7" ht="38.25" x14ac:dyDescent="0.2">
      <c r="A425" s="14" t="s">
        <v>359</v>
      </c>
      <c r="B425" s="15" t="s">
        <v>97</v>
      </c>
      <c r="C425" s="16" t="s">
        <v>28</v>
      </c>
      <c r="D425" s="16" t="s">
        <v>0</v>
      </c>
      <c r="E425" s="73" t="s">
        <v>279</v>
      </c>
      <c r="F425" s="16">
        <v>200</v>
      </c>
      <c r="G425" s="46">
        <f>G426</f>
        <v>1757</v>
      </c>
    </row>
    <row r="426" spans="1:7" ht="38.25" x14ac:dyDescent="0.2">
      <c r="A426" s="14" t="s">
        <v>360</v>
      </c>
      <c r="B426" s="15" t="s">
        <v>97</v>
      </c>
      <c r="C426" s="16" t="s">
        <v>28</v>
      </c>
      <c r="D426" s="16" t="s">
        <v>0</v>
      </c>
      <c r="E426" s="73" t="s">
        <v>279</v>
      </c>
      <c r="F426" s="16">
        <v>240</v>
      </c>
      <c r="G426" s="46">
        <f>1757</f>
        <v>1757</v>
      </c>
    </row>
    <row r="427" spans="1:7" ht="42.6" customHeight="1" x14ac:dyDescent="0.2">
      <c r="A427" s="135" t="s">
        <v>336</v>
      </c>
      <c r="B427" s="15" t="s">
        <v>97</v>
      </c>
      <c r="C427" s="16" t="s">
        <v>28</v>
      </c>
      <c r="D427" s="34" t="s">
        <v>0</v>
      </c>
      <c r="E427" s="73" t="s">
        <v>347</v>
      </c>
      <c r="F427" s="16"/>
      <c r="G427" s="46">
        <f>G428</f>
        <v>4055</v>
      </c>
    </row>
    <row r="428" spans="1:7" ht="28.9" customHeight="1" x14ac:dyDescent="0.2">
      <c r="A428" s="45" t="s">
        <v>430</v>
      </c>
      <c r="B428" s="15" t="s">
        <v>97</v>
      </c>
      <c r="C428" s="34" t="s">
        <v>28</v>
      </c>
      <c r="D428" s="16" t="s">
        <v>0</v>
      </c>
      <c r="E428" s="73" t="s">
        <v>280</v>
      </c>
      <c r="F428" s="16"/>
      <c r="G428" s="46">
        <f>G429</f>
        <v>4055</v>
      </c>
    </row>
    <row r="429" spans="1:7" ht="38.25" x14ac:dyDescent="0.2">
      <c r="A429" s="14" t="s">
        <v>359</v>
      </c>
      <c r="B429" s="15" t="s">
        <v>97</v>
      </c>
      <c r="C429" s="16" t="s">
        <v>28</v>
      </c>
      <c r="D429" s="16" t="s">
        <v>0</v>
      </c>
      <c r="E429" s="73" t="s">
        <v>280</v>
      </c>
      <c r="F429" s="16">
        <v>200</v>
      </c>
      <c r="G429" s="46">
        <f>G430</f>
        <v>4055</v>
      </c>
    </row>
    <row r="430" spans="1:7" ht="40.9" customHeight="1" x14ac:dyDescent="0.2">
      <c r="A430" s="14" t="s">
        <v>360</v>
      </c>
      <c r="B430" s="15" t="s">
        <v>97</v>
      </c>
      <c r="C430" s="16" t="s">
        <v>28</v>
      </c>
      <c r="D430" s="16" t="s">
        <v>0</v>
      </c>
      <c r="E430" s="73" t="s">
        <v>280</v>
      </c>
      <c r="F430" s="16">
        <v>240</v>
      </c>
      <c r="G430" s="46">
        <v>4055</v>
      </c>
    </row>
    <row r="431" spans="1:7" ht="38.25" x14ac:dyDescent="0.2">
      <c r="A431" s="101" t="s">
        <v>541</v>
      </c>
      <c r="B431" s="15" t="s">
        <v>97</v>
      </c>
      <c r="C431" s="16" t="s">
        <v>28</v>
      </c>
      <c r="D431" s="16" t="s">
        <v>0</v>
      </c>
      <c r="E431" s="73" t="s">
        <v>281</v>
      </c>
      <c r="F431" s="16"/>
      <c r="G431" s="46">
        <f>G432</f>
        <v>4866</v>
      </c>
    </row>
    <row r="432" spans="1:7" ht="76.5" x14ac:dyDescent="0.2">
      <c r="A432" s="136" t="s">
        <v>431</v>
      </c>
      <c r="B432" s="15" t="s">
        <v>97</v>
      </c>
      <c r="C432" s="16" t="s">
        <v>28</v>
      </c>
      <c r="D432" s="16" t="s">
        <v>0</v>
      </c>
      <c r="E432" s="73" t="s">
        <v>340</v>
      </c>
      <c r="F432" s="16"/>
      <c r="G432" s="46">
        <f>G433</f>
        <v>4866</v>
      </c>
    </row>
    <row r="433" spans="1:7" ht="38.25" x14ac:dyDescent="0.2">
      <c r="A433" s="14" t="s">
        <v>359</v>
      </c>
      <c r="B433" s="15" t="s">
        <v>97</v>
      </c>
      <c r="C433" s="16" t="s">
        <v>28</v>
      </c>
      <c r="D433" s="16" t="s">
        <v>0</v>
      </c>
      <c r="E433" s="73" t="s">
        <v>340</v>
      </c>
      <c r="F433" s="16">
        <v>200</v>
      </c>
      <c r="G433" s="46">
        <f>G434</f>
        <v>4866</v>
      </c>
    </row>
    <row r="434" spans="1:7" ht="38.25" x14ac:dyDescent="0.2">
      <c r="A434" s="14" t="s">
        <v>360</v>
      </c>
      <c r="B434" s="15" t="s">
        <v>97</v>
      </c>
      <c r="C434" s="16" t="s">
        <v>28</v>
      </c>
      <c r="D434" s="16" t="s">
        <v>0</v>
      </c>
      <c r="E434" s="73" t="s">
        <v>340</v>
      </c>
      <c r="F434" s="16">
        <v>240</v>
      </c>
      <c r="G434" s="46">
        <f>5009-143</f>
        <v>4866</v>
      </c>
    </row>
    <row r="435" spans="1:7" ht="26.45" hidden="1" customHeight="1" x14ac:dyDescent="0.2">
      <c r="A435" s="45" t="s">
        <v>418</v>
      </c>
      <c r="B435" s="15" t="s">
        <v>97</v>
      </c>
      <c r="C435" s="16" t="s">
        <v>28</v>
      </c>
      <c r="D435" s="16" t="s">
        <v>0</v>
      </c>
      <c r="E435" s="73" t="s">
        <v>421</v>
      </c>
      <c r="F435" s="16"/>
      <c r="G435" s="46">
        <f>G436</f>
        <v>0</v>
      </c>
    </row>
    <row r="436" spans="1:7" ht="17.45" hidden="1" customHeight="1" x14ac:dyDescent="0.2">
      <c r="A436" s="45" t="s">
        <v>419</v>
      </c>
      <c r="B436" s="15" t="s">
        <v>97</v>
      </c>
      <c r="C436" s="16" t="s">
        <v>28</v>
      </c>
      <c r="D436" s="16" t="s">
        <v>0</v>
      </c>
      <c r="E436" s="73" t="s">
        <v>421</v>
      </c>
      <c r="F436" s="16"/>
      <c r="G436" s="46">
        <f>G437</f>
        <v>0</v>
      </c>
    </row>
    <row r="437" spans="1:7" ht="39.75" hidden="1" customHeight="1" x14ac:dyDescent="0.2">
      <c r="A437" s="88" t="s">
        <v>359</v>
      </c>
      <c r="B437" s="15" t="s">
        <v>97</v>
      </c>
      <c r="C437" s="16" t="s">
        <v>28</v>
      </c>
      <c r="D437" s="16" t="s">
        <v>0</v>
      </c>
      <c r="E437" s="73" t="s">
        <v>421</v>
      </c>
      <c r="F437" s="16">
        <v>200</v>
      </c>
      <c r="G437" s="46">
        <f>G438</f>
        <v>0</v>
      </c>
    </row>
    <row r="438" spans="1:7" ht="39.75" hidden="1" customHeight="1" x14ac:dyDescent="0.2">
      <c r="A438" s="14" t="s">
        <v>360</v>
      </c>
      <c r="B438" s="15" t="s">
        <v>97</v>
      </c>
      <c r="C438" s="16" t="s">
        <v>28</v>
      </c>
      <c r="D438" s="16" t="s">
        <v>0</v>
      </c>
      <c r="E438" s="73" t="s">
        <v>421</v>
      </c>
      <c r="F438" s="16">
        <v>240</v>
      </c>
      <c r="G438" s="46"/>
    </row>
    <row r="439" spans="1:7" ht="39.75" hidden="1" customHeight="1" x14ac:dyDescent="0.2">
      <c r="A439" s="14"/>
      <c r="B439" s="15"/>
      <c r="C439" s="16"/>
      <c r="D439" s="16"/>
      <c r="E439" s="73"/>
      <c r="F439" s="16"/>
      <c r="G439" s="46"/>
    </row>
    <row r="440" spans="1:7" ht="39.75" hidden="1" customHeight="1" x14ac:dyDescent="0.2">
      <c r="A440" s="14"/>
      <c r="B440" s="15"/>
      <c r="C440" s="16"/>
      <c r="D440" s="16"/>
      <c r="E440" s="73"/>
      <c r="F440" s="16"/>
      <c r="G440" s="46"/>
    </row>
    <row r="441" spans="1:7" ht="39.75" hidden="1" customHeight="1" x14ac:dyDescent="0.2">
      <c r="A441" s="14"/>
      <c r="B441" s="15"/>
      <c r="C441" s="16"/>
      <c r="D441" s="16"/>
      <c r="E441" s="73"/>
      <c r="F441" s="16"/>
      <c r="G441" s="46"/>
    </row>
    <row r="442" spans="1:7" ht="30" hidden="1" customHeight="1" x14ac:dyDescent="0.2">
      <c r="A442" s="137"/>
      <c r="B442" s="16"/>
      <c r="C442" s="16"/>
      <c r="D442" s="16"/>
      <c r="E442" s="138"/>
      <c r="F442" s="16"/>
      <c r="G442" s="46"/>
    </row>
    <row r="443" spans="1:7" ht="43.9" hidden="1" customHeight="1" x14ac:dyDescent="0.2">
      <c r="A443" s="139"/>
      <c r="B443" s="140"/>
      <c r="C443" s="16"/>
      <c r="D443" s="16"/>
      <c r="E443" s="141"/>
      <c r="F443" s="16"/>
      <c r="G443" s="46"/>
    </row>
    <row r="444" spans="1:7" ht="42" customHeight="1" x14ac:dyDescent="0.2">
      <c r="A444" s="221" t="s">
        <v>841</v>
      </c>
      <c r="B444" s="16">
        <v>111</v>
      </c>
      <c r="C444" s="16" t="s">
        <v>28</v>
      </c>
      <c r="D444" s="16" t="s">
        <v>0</v>
      </c>
      <c r="E444" s="219" t="s">
        <v>839</v>
      </c>
      <c r="F444" s="16"/>
      <c r="G444" s="46">
        <f>G445</f>
        <v>826</v>
      </c>
    </row>
    <row r="445" spans="1:7" ht="24.6" customHeight="1" x14ac:dyDescent="0.2">
      <c r="A445" s="221" t="s">
        <v>738</v>
      </c>
      <c r="B445" s="16">
        <v>111</v>
      </c>
      <c r="C445" s="16" t="s">
        <v>28</v>
      </c>
      <c r="D445" s="16" t="s">
        <v>0</v>
      </c>
      <c r="E445" s="219" t="s">
        <v>840</v>
      </c>
      <c r="F445" s="16"/>
      <c r="G445" s="46">
        <f>G446</f>
        <v>826</v>
      </c>
    </row>
    <row r="446" spans="1:7" ht="44.45" customHeight="1" x14ac:dyDescent="0.2">
      <c r="A446" s="222" t="s">
        <v>359</v>
      </c>
      <c r="B446" s="16">
        <v>111</v>
      </c>
      <c r="C446" s="25" t="s">
        <v>28</v>
      </c>
      <c r="D446" s="25" t="s">
        <v>0</v>
      </c>
      <c r="E446" s="220" t="s">
        <v>421</v>
      </c>
      <c r="F446" s="16">
        <v>200</v>
      </c>
      <c r="G446" s="46">
        <f>G447</f>
        <v>826</v>
      </c>
    </row>
    <row r="447" spans="1:7" ht="43.9" customHeight="1" x14ac:dyDescent="0.2">
      <c r="A447" s="223" t="s">
        <v>621</v>
      </c>
      <c r="B447" s="16">
        <v>111</v>
      </c>
      <c r="C447" s="25" t="s">
        <v>28</v>
      </c>
      <c r="D447" s="25" t="s">
        <v>0</v>
      </c>
      <c r="E447" s="219" t="s">
        <v>840</v>
      </c>
      <c r="F447" s="16">
        <v>240</v>
      </c>
      <c r="G447" s="46">
        <v>826</v>
      </c>
    </row>
    <row r="448" spans="1:7" ht="21" customHeight="1" x14ac:dyDescent="0.2">
      <c r="A448" s="91" t="s">
        <v>30</v>
      </c>
      <c r="B448" s="15" t="s">
        <v>97</v>
      </c>
      <c r="C448" s="52" t="s">
        <v>28</v>
      </c>
      <c r="D448" s="52" t="s">
        <v>3</v>
      </c>
      <c r="E448" s="219"/>
      <c r="F448" s="15"/>
      <c r="G448" s="18">
        <f>G449</f>
        <v>90568</v>
      </c>
    </row>
    <row r="449" spans="1:7" ht="70.900000000000006" customHeight="1" x14ac:dyDescent="0.2">
      <c r="A449" s="110" t="s">
        <v>704</v>
      </c>
      <c r="B449" s="15" t="s">
        <v>97</v>
      </c>
      <c r="C449" s="16" t="s">
        <v>28</v>
      </c>
      <c r="D449" s="34" t="s">
        <v>3</v>
      </c>
      <c r="E449" s="73" t="s">
        <v>262</v>
      </c>
      <c r="F449" s="34"/>
      <c r="G449" s="142">
        <f>G450+G458+G472+G481</f>
        <v>90568</v>
      </c>
    </row>
    <row r="450" spans="1:7" ht="81.599999999999994" customHeight="1" x14ac:dyDescent="0.2">
      <c r="A450" s="101" t="s">
        <v>282</v>
      </c>
      <c r="B450" s="15" t="s">
        <v>97</v>
      </c>
      <c r="C450" s="34" t="s">
        <v>28</v>
      </c>
      <c r="D450" s="52" t="s">
        <v>3</v>
      </c>
      <c r="E450" s="73" t="s">
        <v>285</v>
      </c>
      <c r="F450" s="18"/>
      <c r="G450" s="46">
        <f>G451</f>
        <v>33248</v>
      </c>
    </row>
    <row r="451" spans="1:7" ht="67.900000000000006" customHeight="1" x14ac:dyDescent="0.2">
      <c r="A451" s="45" t="s">
        <v>446</v>
      </c>
      <c r="B451" s="15" t="s">
        <v>97</v>
      </c>
      <c r="C451" s="34" t="s">
        <v>28</v>
      </c>
      <c r="D451" s="16" t="s">
        <v>3</v>
      </c>
      <c r="E451" s="16" t="s">
        <v>286</v>
      </c>
      <c r="F451" s="16"/>
      <c r="G451" s="46">
        <f>G452</f>
        <v>33248</v>
      </c>
    </row>
    <row r="452" spans="1:7" ht="42" customHeight="1" x14ac:dyDescent="0.2">
      <c r="A452" s="14" t="s">
        <v>359</v>
      </c>
      <c r="B452" s="15" t="s">
        <v>97</v>
      </c>
      <c r="C452" s="16" t="s">
        <v>28</v>
      </c>
      <c r="D452" s="16" t="s">
        <v>3</v>
      </c>
      <c r="E452" s="16" t="s">
        <v>286</v>
      </c>
      <c r="F452" s="16">
        <v>200</v>
      </c>
      <c r="G452" s="46">
        <f>G453</f>
        <v>33248</v>
      </c>
    </row>
    <row r="453" spans="1:7" ht="42" customHeight="1" x14ac:dyDescent="0.2">
      <c r="A453" s="14" t="s">
        <v>360</v>
      </c>
      <c r="B453" s="15" t="s">
        <v>97</v>
      </c>
      <c r="C453" s="16" t="s">
        <v>28</v>
      </c>
      <c r="D453" s="16" t="s">
        <v>3</v>
      </c>
      <c r="E453" s="16" t="s">
        <v>286</v>
      </c>
      <c r="F453" s="16">
        <v>240</v>
      </c>
      <c r="G453" s="46">
        <f>31580+1668</f>
        <v>33248</v>
      </c>
    </row>
    <row r="454" spans="1:7" ht="42" hidden="1" customHeight="1" x14ac:dyDescent="0.2">
      <c r="A454" s="101"/>
      <c r="B454" s="15"/>
      <c r="C454" s="34"/>
      <c r="D454" s="103"/>
      <c r="E454" s="73"/>
      <c r="F454" s="16"/>
      <c r="G454" s="46"/>
    </row>
    <row r="455" spans="1:7" ht="33.6" hidden="1" customHeight="1" x14ac:dyDescent="0.2">
      <c r="A455" s="101"/>
      <c r="B455" s="15"/>
      <c r="C455" s="34"/>
      <c r="D455" s="103"/>
      <c r="E455" s="143"/>
      <c r="F455" s="16"/>
      <c r="G455" s="46"/>
    </row>
    <row r="456" spans="1:7" ht="42" hidden="1" customHeight="1" x14ac:dyDescent="0.2">
      <c r="A456" s="144"/>
      <c r="B456" s="15"/>
      <c r="C456" s="34"/>
      <c r="D456" s="103"/>
      <c r="E456" s="143"/>
      <c r="F456" s="16"/>
      <c r="G456" s="46"/>
    </row>
    <row r="457" spans="1:7" ht="42" hidden="1" customHeight="1" x14ac:dyDescent="0.2">
      <c r="A457" s="145"/>
      <c r="B457" s="15"/>
      <c r="C457" s="34"/>
      <c r="D457" s="103"/>
      <c r="E457" s="143"/>
      <c r="F457" s="16"/>
      <c r="G457" s="46"/>
    </row>
    <row r="458" spans="1:7" ht="57.6" customHeight="1" x14ac:dyDescent="0.2">
      <c r="A458" s="45" t="s">
        <v>601</v>
      </c>
      <c r="B458" s="15" t="s">
        <v>97</v>
      </c>
      <c r="C458" s="34" t="s">
        <v>28</v>
      </c>
      <c r="D458" s="34" t="s">
        <v>3</v>
      </c>
      <c r="E458" s="73" t="s">
        <v>283</v>
      </c>
      <c r="F458" s="34"/>
      <c r="G458" s="142">
        <f>G459</f>
        <v>192</v>
      </c>
    </row>
    <row r="459" spans="1:7" ht="91.9" customHeight="1" x14ac:dyDescent="0.2">
      <c r="A459" s="45" t="s">
        <v>432</v>
      </c>
      <c r="B459" s="15" t="s">
        <v>97</v>
      </c>
      <c r="C459" s="34" t="s">
        <v>28</v>
      </c>
      <c r="D459" s="52" t="s">
        <v>3</v>
      </c>
      <c r="E459" s="73" t="s">
        <v>284</v>
      </c>
      <c r="F459" s="146"/>
      <c r="G459" s="147">
        <f>G461</f>
        <v>192</v>
      </c>
    </row>
    <row r="460" spans="1:7" ht="45" customHeight="1" x14ac:dyDescent="0.2">
      <c r="A460" s="14" t="s">
        <v>359</v>
      </c>
      <c r="B460" s="15" t="s">
        <v>97</v>
      </c>
      <c r="C460" s="34" t="s">
        <v>28</v>
      </c>
      <c r="D460" s="52" t="s">
        <v>3</v>
      </c>
      <c r="E460" s="73" t="s">
        <v>284</v>
      </c>
      <c r="F460" s="52">
        <v>200</v>
      </c>
      <c r="G460" s="147">
        <f>G461</f>
        <v>192</v>
      </c>
    </row>
    <row r="461" spans="1:7" ht="43.9" customHeight="1" x14ac:dyDescent="0.2">
      <c r="A461" s="14" t="s">
        <v>360</v>
      </c>
      <c r="B461" s="15" t="s">
        <v>97</v>
      </c>
      <c r="C461" s="34" t="s">
        <v>28</v>
      </c>
      <c r="D461" s="52" t="s">
        <v>3</v>
      </c>
      <c r="E461" s="73" t="s">
        <v>284</v>
      </c>
      <c r="F461" s="54">
        <v>240</v>
      </c>
      <c r="G461" s="147">
        <v>192</v>
      </c>
    </row>
    <row r="462" spans="1:7" ht="83.45" hidden="1" customHeight="1" x14ac:dyDescent="0.2">
      <c r="A462" s="83"/>
      <c r="B462" s="83"/>
      <c r="C462" s="83"/>
      <c r="D462" s="83"/>
      <c r="E462" s="83"/>
      <c r="F462" s="83"/>
      <c r="G462" s="83"/>
    </row>
    <row r="463" spans="1:7" ht="91.15" hidden="1" customHeight="1" x14ac:dyDescent="0.2">
      <c r="A463" s="83"/>
      <c r="B463" s="83"/>
      <c r="C463" s="83"/>
      <c r="D463" s="83"/>
      <c r="E463" s="83"/>
      <c r="F463" s="83"/>
      <c r="G463" s="83"/>
    </row>
    <row r="464" spans="1:7" ht="38.450000000000003" hidden="1" customHeight="1" x14ac:dyDescent="0.2">
      <c r="A464" s="83"/>
      <c r="B464" s="83"/>
      <c r="C464" s="83"/>
      <c r="D464" s="83"/>
      <c r="E464" s="83"/>
      <c r="F464" s="83"/>
      <c r="G464" s="83"/>
    </row>
    <row r="465" spans="1:7" ht="40.5" hidden="1" customHeight="1" x14ac:dyDescent="0.2">
      <c r="A465" s="83"/>
      <c r="B465" s="83"/>
      <c r="C465" s="83"/>
      <c r="D465" s="83"/>
      <c r="E465" s="83"/>
      <c r="F465" s="83"/>
      <c r="G465" s="83"/>
    </row>
    <row r="466" spans="1:7" ht="24.6" hidden="1" customHeight="1" x14ac:dyDescent="0.2">
      <c r="A466" s="91"/>
      <c r="B466" s="15"/>
      <c r="C466" s="52"/>
      <c r="D466" s="52"/>
      <c r="E466" s="18"/>
      <c r="F466" s="15"/>
      <c r="G466" s="18"/>
    </row>
    <row r="467" spans="1:7" ht="24.6" hidden="1" customHeight="1" x14ac:dyDescent="0.2">
      <c r="A467" s="91"/>
      <c r="B467" s="15"/>
      <c r="C467" s="52"/>
      <c r="D467" s="52"/>
      <c r="E467" s="18"/>
      <c r="F467" s="15"/>
      <c r="G467" s="18"/>
    </row>
    <row r="468" spans="1:7" ht="96" hidden="1" customHeight="1" x14ac:dyDescent="0.2">
      <c r="A468" s="45"/>
      <c r="B468" s="15"/>
      <c r="C468" s="52"/>
      <c r="D468" s="52"/>
      <c r="E468" s="18"/>
      <c r="F468" s="15"/>
      <c r="G468" s="18"/>
    </row>
    <row r="469" spans="1:7" ht="31.15" hidden="1" customHeight="1" x14ac:dyDescent="0.2">
      <c r="A469" s="14"/>
      <c r="B469" s="15"/>
      <c r="C469" s="52"/>
      <c r="D469" s="52"/>
      <c r="E469" s="18"/>
      <c r="F469" s="15"/>
      <c r="G469" s="18"/>
    </row>
    <row r="470" spans="1:7" hidden="1" x14ac:dyDescent="0.2">
      <c r="A470" s="90"/>
      <c r="B470" s="15"/>
      <c r="C470" s="52"/>
      <c r="D470" s="52"/>
      <c r="E470" s="15"/>
      <c r="F470" s="15"/>
      <c r="G470" s="18"/>
    </row>
    <row r="471" spans="1:7" hidden="1" x14ac:dyDescent="0.2">
      <c r="A471" s="14"/>
      <c r="B471" s="15"/>
      <c r="C471" s="52"/>
      <c r="D471" s="52"/>
      <c r="E471" s="15"/>
      <c r="F471" s="54"/>
      <c r="G471" s="18"/>
    </row>
    <row r="472" spans="1:7" ht="42" customHeight="1" x14ac:dyDescent="0.2">
      <c r="A472" s="12" t="s">
        <v>663</v>
      </c>
      <c r="B472" s="15" t="s">
        <v>97</v>
      </c>
      <c r="C472" s="34" t="s">
        <v>28</v>
      </c>
      <c r="D472" s="103" t="s">
        <v>3</v>
      </c>
      <c r="E472" s="73" t="s">
        <v>665</v>
      </c>
      <c r="F472" s="16"/>
      <c r="G472" s="18">
        <f>G473</f>
        <v>40401</v>
      </c>
    </row>
    <row r="473" spans="1:7" ht="34.9" customHeight="1" x14ac:dyDescent="0.2">
      <c r="A473" s="72" t="s">
        <v>664</v>
      </c>
      <c r="B473" s="15" t="s">
        <v>97</v>
      </c>
      <c r="C473" s="34" t="s">
        <v>28</v>
      </c>
      <c r="D473" s="103" t="s">
        <v>3</v>
      </c>
      <c r="E473" s="73" t="s">
        <v>666</v>
      </c>
      <c r="F473" s="16"/>
      <c r="G473" s="18">
        <f>G474</f>
        <v>40401</v>
      </c>
    </row>
    <row r="474" spans="1:7" ht="45.6" customHeight="1" x14ac:dyDescent="0.2">
      <c r="A474" s="14" t="s">
        <v>359</v>
      </c>
      <c r="B474" s="15" t="s">
        <v>97</v>
      </c>
      <c r="C474" s="34" t="s">
        <v>28</v>
      </c>
      <c r="D474" s="103" t="s">
        <v>3</v>
      </c>
      <c r="E474" s="73" t="s">
        <v>666</v>
      </c>
      <c r="F474" s="16">
        <v>200</v>
      </c>
      <c r="G474" s="18">
        <f>G475</f>
        <v>40401</v>
      </c>
    </row>
    <row r="475" spans="1:7" ht="41.45" customHeight="1" x14ac:dyDescent="0.2">
      <c r="A475" s="14" t="s">
        <v>360</v>
      </c>
      <c r="B475" s="15" t="s">
        <v>97</v>
      </c>
      <c r="C475" s="34" t="s">
        <v>28</v>
      </c>
      <c r="D475" s="103" t="s">
        <v>3</v>
      </c>
      <c r="E475" s="73" t="s">
        <v>666</v>
      </c>
      <c r="F475" s="16">
        <v>240</v>
      </c>
      <c r="G475" s="18">
        <f>14995+19987+270+6901-1752</f>
        <v>40401</v>
      </c>
    </row>
    <row r="476" spans="1:7" ht="24" hidden="1" customHeight="1" x14ac:dyDescent="0.2">
      <c r="A476" s="14"/>
      <c r="B476" s="15"/>
      <c r="C476" s="52"/>
      <c r="D476" s="52"/>
      <c r="E476" s="15"/>
      <c r="F476" s="54"/>
      <c r="G476" s="18"/>
    </row>
    <row r="477" spans="1:7" ht="30" hidden="1" customHeight="1" x14ac:dyDescent="0.2">
      <c r="A477" s="83"/>
      <c r="B477" s="83"/>
      <c r="C477" s="83"/>
      <c r="D477" s="83"/>
      <c r="E477" s="83"/>
      <c r="F477" s="148"/>
      <c r="G477" s="83"/>
    </row>
    <row r="478" spans="1:7" ht="42.6" hidden="1" customHeight="1" x14ac:dyDescent="0.2">
      <c r="A478" s="83"/>
      <c r="B478" s="83"/>
      <c r="C478" s="83"/>
      <c r="D478" s="83"/>
      <c r="E478" s="83"/>
      <c r="F478" s="148"/>
      <c r="G478" s="83"/>
    </row>
    <row r="479" spans="1:7" ht="30" hidden="1" customHeight="1" x14ac:dyDescent="0.2">
      <c r="A479" s="83"/>
      <c r="B479" s="83"/>
      <c r="C479" s="83"/>
      <c r="D479" s="83"/>
      <c r="E479" s="83"/>
      <c r="F479" s="148"/>
      <c r="G479" s="83"/>
    </row>
    <row r="480" spans="1:7" ht="47.45" customHeight="1" x14ac:dyDescent="0.2">
      <c r="A480" s="12" t="s">
        <v>775</v>
      </c>
      <c r="B480" s="15" t="s">
        <v>97</v>
      </c>
      <c r="C480" s="16" t="s">
        <v>28</v>
      </c>
      <c r="D480" s="16" t="s">
        <v>3</v>
      </c>
      <c r="E480" s="73" t="s">
        <v>811</v>
      </c>
      <c r="F480" s="54"/>
      <c r="G480" s="18">
        <f>G481</f>
        <v>16727</v>
      </c>
    </row>
    <row r="481" spans="1:7" ht="33" customHeight="1" x14ac:dyDescent="0.2">
      <c r="A481" s="74" t="s">
        <v>748</v>
      </c>
      <c r="B481" s="31" t="s">
        <v>97</v>
      </c>
      <c r="C481" s="47" t="s">
        <v>28</v>
      </c>
      <c r="D481" s="47" t="s">
        <v>3</v>
      </c>
      <c r="E481" s="48" t="s">
        <v>749</v>
      </c>
      <c r="F481" s="47"/>
      <c r="G481" s="149">
        <f>G482+G485+G489</f>
        <v>16727</v>
      </c>
    </row>
    <row r="482" spans="1:7" ht="33" customHeight="1" x14ac:dyDescent="0.2">
      <c r="A482" s="72" t="s">
        <v>793</v>
      </c>
      <c r="B482" s="15" t="s">
        <v>97</v>
      </c>
      <c r="C482" s="16" t="s">
        <v>28</v>
      </c>
      <c r="D482" s="16" t="s">
        <v>3</v>
      </c>
      <c r="E482" s="73" t="s">
        <v>794</v>
      </c>
      <c r="F482" s="16"/>
      <c r="G482" s="18">
        <f>G483</f>
        <v>5307</v>
      </c>
    </row>
    <row r="483" spans="1:7" ht="42" customHeight="1" x14ac:dyDescent="0.2">
      <c r="A483" s="14" t="s">
        <v>496</v>
      </c>
      <c r="B483" s="15" t="s">
        <v>97</v>
      </c>
      <c r="C483" s="16" t="s">
        <v>28</v>
      </c>
      <c r="D483" s="16" t="s">
        <v>3</v>
      </c>
      <c r="E483" s="73" t="s">
        <v>794</v>
      </c>
      <c r="F483" s="16">
        <v>400</v>
      </c>
      <c r="G483" s="18">
        <f>G484</f>
        <v>5307</v>
      </c>
    </row>
    <row r="484" spans="1:7" ht="23.45" customHeight="1" x14ac:dyDescent="0.2">
      <c r="A484" s="14" t="s">
        <v>525</v>
      </c>
      <c r="B484" s="15" t="s">
        <v>97</v>
      </c>
      <c r="C484" s="16" t="s">
        <v>28</v>
      </c>
      <c r="D484" s="16" t="s">
        <v>3</v>
      </c>
      <c r="E484" s="73" t="s">
        <v>794</v>
      </c>
      <c r="F484" s="16">
        <v>410</v>
      </c>
      <c r="G484" s="18">
        <v>5307</v>
      </c>
    </row>
    <row r="485" spans="1:7" ht="41.45" customHeight="1" x14ac:dyDescent="0.2">
      <c r="A485" s="14" t="s">
        <v>359</v>
      </c>
      <c r="B485" s="22" t="s">
        <v>97</v>
      </c>
      <c r="C485" s="23" t="s">
        <v>28</v>
      </c>
      <c r="D485" s="23" t="s">
        <v>3</v>
      </c>
      <c r="E485" s="24" t="s">
        <v>749</v>
      </c>
      <c r="F485" s="54">
        <v>200</v>
      </c>
      <c r="G485" s="18">
        <f>G486</f>
        <v>657</v>
      </c>
    </row>
    <row r="486" spans="1:7" ht="40.15" customHeight="1" x14ac:dyDescent="0.2">
      <c r="A486" s="14" t="s">
        <v>360</v>
      </c>
      <c r="B486" s="22" t="s">
        <v>97</v>
      </c>
      <c r="C486" s="23" t="s">
        <v>28</v>
      </c>
      <c r="D486" s="23" t="s">
        <v>3</v>
      </c>
      <c r="E486" s="24" t="s">
        <v>749</v>
      </c>
      <c r="F486" s="54">
        <v>240</v>
      </c>
      <c r="G486" s="18">
        <f>90+90+387+90</f>
        <v>657</v>
      </c>
    </row>
    <row r="487" spans="1:7" ht="24" hidden="1" customHeight="1" x14ac:dyDescent="0.2">
      <c r="A487" s="14"/>
      <c r="B487" s="15"/>
      <c r="C487" s="52"/>
      <c r="D487" s="52"/>
      <c r="E487" s="15"/>
      <c r="F487" s="54"/>
      <c r="G487" s="18"/>
    </row>
    <row r="488" spans="1:7" ht="24" hidden="1" customHeight="1" x14ac:dyDescent="0.2">
      <c r="A488" s="14"/>
      <c r="B488" s="15"/>
      <c r="C488" s="52"/>
      <c r="D488" s="52"/>
      <c r="E488" s="15"/>
      <c r="F488" s="54"/>
      <c r="G488" s="18"/>
    </row>
    <row r="489" spans="1:7" ht="43.9" customHeight="1" x14ac:dyDescent="0.2">
      <c r="A489" s="20" t="s">
        <v>496</v>
      </c>
      <c r="B489" s="22" t="s">
        <v>97</v>
      </c>
      <c r="C489" s="23" t="s">
        <v>28</v>
      </c>
      <c r="D489" s="23" t="s">
        <v>3</v>
      </c>
      <c r="E489" s="24" t="s">
        <v>749</v>
      </c>
      <c r="F489" s="23">
        <v>400</v>
      </c>
      <c r="G489" s="18">
        <f>G490</f>
        <v>10763</v>
      </c>
    </row>
    <row r="490" spans="1:7" ht="24" customHeight="1" x14ac:dyDescent="0.2">
      <c r="A490" s="21" t="s">
        <v>525</v>
      </c>
      <c r="B490" s="22" t="s">
        <v>97</v>
      </c>
      <c r="C490" s="25" t="s">
        <v>28</v>
      </c>
      <c r="D490" s="25" t="s">
        <v>3</v>
      </c>
      <c r="E490" s="24" t="s">
        <v>749</v>
      </c>
      <c r="F490" s="23">
        <v>410</v>
      </c>
      <c r="G490" s="18">
        <f>2675+2946+1735+3323+84</f>
        <v>10763</v>
      </c>
    </row>
    <row r="491" spans="1:7" ht="22.9" customHeight="1" x14ac:dyDescent="0.2">
      <c r="A491" s="91" t="s">
        <v>31</v>
      </c>
      <c r="B491" s="15" t="s">
        <v>97</v>
      </c>
      <c r="C491" s="52" t="s">
        <v>28</v>
      </c>
      <c r="D491" s="52" t="s">
        <v>12</v>
      </c>
      <c r="E491" s="52"/>
      <c r="F491" s="54"/>
      <c r="G491" s="18">
        <f>G492+G548</f>
        <v>155341</v>
      </c>
    </row>
    <row r="492" spans="1:7" ht="71.45" customHeight="1" x14ac:dyDescent="0.2">
      <c r="A492" s="110" t="s">
        <v>705</v>
      </c>
      <c r="B492" s="15" t="s">
        <v>97</v>
      </c>
      <c r="C492" s="16" t="s">
        <v>28</v>
      </c>
      <c r="D492" s="16" t="s">
        <v>12</v>
      </c>
      <c r="E492" s="16" t="s">
        <v>262</v>
      </c>
      <c r="F492" s="16"/>
      <c r="G492" s="46">
        <f>G497+G501+G505+G509+G525+G529+G537+G542</f>
        <v>86641</v>
      </c>
    </row>
    <row r="493" spans="1:7" hidden="1" x14ac:dyDescent="0.2">
      <c r="A493" s="45"/>
      <c r="B493" s="15"/>
      <c r="C493" s="16"/>
      <c r="D493" s="16"/>
      <c r="E493" s="16"/>
      <c r="F493" s="16"/>
      <c r="G493" s="46">
        <f>G494</f>
        <v>0</v>
      </c>
    </row>
    <row r="494" spans="1:7" ht="28.9" hidden="1" customHeight="1" x14ac:dyDescent="0.2">
      <c r="A494" s="45"/>
      <c r="B494" s="15"/>
      <c r="C494" s="16"/>
      <c r="D494" s="16"/>
      <c r="E494" s="16"/>
      <c r="F494" s="16"/>
      <c r="G494" s="46">
        <f>G495</f>
        <v>0</v>
      </c>
    </row>
    <row r="495" spans="1:7" hidden="1" x14ac:dyDescent="0.2">
      <c r="A495" s="14"/>
      <c r="B495" s="15"/>
      <c r="C495" s="16"/>
      <c r="D495" s="16"/>
      <c r="E495" s="16"/>
      <c r="F495" s="16"/>
      <c r="G495" s="46">
        <f>G496</f>
        <v>0</v>
      </c>
    </row>
    <row r="496" spans="1:7" hidden="1" x14ac:dyDescent="0.2">
      <c r="A496" s="14"/>
      <c r="B496" s="15"/>
      <c r="C496" s="16"/>
      <c r="D496" s="16"/>
      <c r="E496" s="16"/>
      <c r="F496" s="16"/>
      <c r="G496" s="46"/>
    </row>
    <row r="497" spans="1:7" ht="32.450000000000003" customHeight="1" x14ac:dyDescent="0.2">
      <c r="A497" s="101" t="s">
        <v>468</v>
      </c>
      <c r="B497" s="15" t="s">
        <v>97</v>
      </c>
      <c r="C497" s="16" t="s">
        <v>28</v>
      </c>
      <c r="D497" s="16" t="s">
        <v>12</v>
      </c>
      <c r="E497" s="16" t="s">
        <v>287</v>
      </c>
      <c r="F497" s="16"/>
      <c r="G497" s="46">
        <f>G498</f>
        <v>26591</v>
      </c>
    </row>
    <row r="498" spans="1:7" ht="19.899999999999999" customHeight="1" x14ac:dyDescent="0.2">
      <c r="A498" s="45" t="s">
        <v>433</v>
      </c>
      <c r="B498" s="15" t="s">
        <v>97</v>
      </c>
      <c r="C498" s="16" t="s">
        <v>28</v>
      </c>
      <c r="D498" s="16" t="s">
        <v>12</v>
      </c>
      <c r="E498" s="16" t="s">
        <v>288</v>
      </c>
      <c r="F498" s="16"/>
      <c r="G498" s="46">
        <f>G499</f>
        <v>26591</v>
      </c>
    </row>
    <row r="499" spans="1:7" ht="38.25" x14ac:dyDescent="0.2">
      <c r="A499" s="14" t="s">
        <v>359</v>
      </c>
      <c r="B499" s="15" t="s">
        <v>97</v>
      </c>
      <c r="C499" s="16" t="s">
        <v>28</v>
      </c>
      <c r="D499" s="16" t="s">
        <v>12</v>
      </c>
      <c r="E499" s="16" t="s">
        <v>288</v>
      </c>
      <c r="F499" s="16">
        <v>200</v>
      </c>
      <c r="G499" s="46">
        <f>G500</f>
        <v>26591</v>
      </c>
    </row>
    <row r="500" spans="1:7" ht="38.25" x14ac:dyDescent="0.2">
      <c r="A500" s="14" t="s">
        <v>360</v>
      </c>
      <c r="B500" s="15" t="s">
        <v>97</v>
      </c>
      <c r="C500" s="16" t="s">
        <v>28</v>
      </c>
      <c r="D500" s="16" t="s">
        <v>12</v>
      </c>
      <c r="E500" s="16" t="s">
        <v>288</v>
      </c>
      <c r="F500" s="16">
        <v>240</v>
      </c>
      <c r="G500" s="46">
        <f>26235+4997-3500-1141</f>
        <v>26591</v>
      </c>
    </row>
    <row r="501" spans="1:7" ht="30.6" customHeight="1" x14ac:dyDescent="0.2">
      <c r="A501" s="101" t="s">
        <v>390</v>
      </c>
      <c r="B501" s="15" t="s">
        <v>97</v>
      </c>
      <c r="C501" s="16" t="s">
        <v>28</v>
      </c>
      <c r="D501" s="16" t="s">
        <v>12</v>
      </c>
      <c r="E501" s="16" t="s">
        <v>289</v>
      </c>
      <c r="F501" s="16"/>
      <c r="G501" s="46">
        <f>G502</f>
        <v>15427</v>
      </c>
    </row>
    <row r="502" spans="1:7" ht="20.45" customHeight="1" x14ac:dyDescent="0.2">
      <c r="A502" s="45" t="s">
        <v>434</v>
      </c>
      <c r="B502" s="15" t="s">
        <v>97</v>
      </c>
      <c r="C502" s="16" t="s">
        <v>28</v>
      </c>
      <c r="D502" s="16" t="s">
        <v>12</v>
      </c>
      <c r="E502" s="16" t="s">
        <v>290</v>
      </c>
      <c r="F502" s="16"/>
      <c r="G502" s="46">
        <f>G503</f>
        <v>15427</v>
      </c>
    </row>
    <row r="503" spans="1:7" ht="38.25" x14ac:dyDescent="0.2">
      <c r="A503" s="14" t="s">
        <v>359</v>
      </c>
      <c r="B503" s="15" t="s">
        <v>97</v>
      </c>
      <c r="C503" s="16" t="s">
        <v>28</v>
      </c>
      <c r="D503" s="16" t="s">
        <v>12</v>
      </c>
      <c r="E503" s="16" t="s">
        <v>290</v>
      </c>
      <c r="F503" s="16">
        <v>200</v>
      </c>
      <c r="G503" s="46">
        <f>G504</f>
        <v>15427</v>
      </c>
    </row>
    <row r="504" spans="1:7" ht="38.25" x14ac:dyDescent="0.2">
      <c r="A504" s="14" t="s">
        <v>360</v>
      </c>
      <c r="B504" s="15" t="s">
        <v>97</v>
      </c>
      <c r="C504" s="16" t="s">
        <v>28</v>
      </c>
      <c r="D504" s="16" t="s">
        <v>12</v>
      </c>
      <c r="E504" s="16" t="s">
        <v>290</v>
      </c>
      <c r="F504" s="16">
        <v>240</v>
      </c>
      <c r="G504" s="46">
        <f>13400+1050+977</f>
        <v>15427</v>
      </c>
    </row>
    <row r="505" spans="1:7" ht="30" customHeight="1" x14ac:dyDescent="0.2">
      <c r="A505" s="101" t="s">
        <v>735</v>
      </c>
      <c r="B505" s="15" t="s">
        <v>97</v>
      </c>
      <c r="C505" s="16" t="s">
        <v>28</v>
      </c>
      <c r="D505" s="16" t="s">
        <v>12</v>
      </c>
      <c r="E505" s="16" t="s">
        <v>291</v>
      </c>
      <c r="F505" s="16"/>
      <c r="G505" s="46">
        <f>G506</f>
        <v>7400</v>
      </c>
    </row>
    <row r="506" spans="1:7" ht="30.6" customHeight="1" x14ac:dyDescent="0.2">
      <c r="A506" s="45" t="s">
        <v>736</v>
      </c>
      <c r="B506" s="15" t="s">
        <v>97</v>
      </c>
      <c r="C506" s="16" t="s">
        <v>28</v>
      </c>
      <c r="D506" s="16" t="s">
        <v>12</v>
      </c>
      <c r="E506" s="16" t="s">
        <v>292</v>
      </c>
      <c r="F506" s="16"/>
      <c r="G506" s="46">
        <f>G507</f>
        <v>7400</v>
      </c>
    </row>
    <row r="507" spans="1:7" ht="38.25" x14ac:dyDescent="0.2">
      <c r="A507" s="14" t="s">
        <v>359</v>
      </c>
      <c r="B507" s="15" t="s">
        <v>97</v>
      </c>
      <c r="C507" s="16" t="s">
        <v>28</v>
      </c>
      <c r="D507" s="16" t="s">
        <v>12</v>
      </c>
      <c r="E507" s="16" t="s">
        <v>292</v>
      </c>
      <c r="F507" s="16">
        <v>200</v>
      </c>
      <c r="G507" s="46">
        <f>G508</f>
        <v>7400</v>
      </c>
    </row>
    <row r="508" spans="1:7" ht="38.25" x14ac:dyDescent="0.2">
      <c r="A508" s="14" t="s">
        <v>360</v>
      </c>
      <c r="B508" s="15" t="s">
        <v>97</v>
      </c>
      <c r="C508" s="16" t="s">
        <v>28</v>
      </c>
      <c r="D508" s="16" t="s">
        <v>12</v>
      </c>
      <c r="E508" s="16" t="s">
        <v>292</v>
      </c>
      <c r="F508" s="16">
        <v>240</v>
      </c>
      <c r="G508" s="46">
        <f>1600+5000+800</f>
        <v>7400</v>
      </c>
    </row>
    <row r="509" spans="1:7" ht="33" customHeight="1" x14ac:dyDescent="0.2">
      <c r="A509" s="101" t="s">
        <v>611</v>
      </c>
      <c r="B509" s="15" t="s">
        <v>97</v>
      </c>
      <c r="C509" s="16" t="s">
        <v>28</v>
      </c>
      <c r="D509" s="16" t="s">
        <v>12</v>
      </c>
      <c r="E509" s="16" t="s">
        <v>293</v>
      </c>
      <c r="F509" s="16"/>
      <c r="G509" s="46">
        <f>G510+G513</f>
        <v>11068</v>
      </c>
    </row>
    <row r="510" spans="1:7" ht="30" customHeight="1" x14ac:dyDescent="0.2">
      <c r="A510" s="101" t="s">
        <v>481</v>
      </c>
      <c r="B510" s="15" t="s">
        <v>97</v>
      </c>
      <c r="C510" s="16" t="s">
        <v>28</v>
      </c>
      <c r="D510" s="16" t="s">
        <v>12</v>
      </c>
      <c r="E510" s="16" t="s">
        <v>294</v>
      </c>
      <c r="F510" s="16"/>
      <c r="G510" s="46">
        <f>G511</f>
        <v>8618</v>
      </c>
    </row>
    <row r="511" spans="1:7" ht="43.15" customHeight="1" x14ac:dyDescent="0.2">
      <c r="A511" s="14" t="s">
        <v>359</v>
      </c>
      <c r="B511" s="15" t="s">
        <v>97</v>
      </c>
      <c r="C511" s="16" t="s">
        <v>28</v>
      </c>
      <c r="D511" s="16" t="s">
        <v>12</v>
      </c>
      <c r="E511" s="16" t="s">
        <v>294</v>
      </c>
      <c r="F511" s="16">
        <v>200</v>
      </c>
      <c r="G511" s="46">
        <f>G512</f>
        <v>8618</v>
      </c>
    </row>
    <row r="512" spans="1:7" ht="42.6" customHeight="1" x14ac:dyDescent="0.2">
      <c r="A512" s="14" t="s">
        <v>360</v>
      </c>
      <c r="B512" s="15" t="s">
        <v>97</v>
      </c>
      <c r="C512" s="16" t="s">
        <v>28</v>
      </c>
      <c r="D512" s="16" t="s">
        <v>12</v>
      </c>
      <c r="E512" s="16" t="s">
        <v>294</v>
      </c>
      <c r="F512" s="16">
        <v>240</v>
      </c>
      <c r="G512" s="46">
        <f>7730+5000-1820+430-553-2097-72</f>
        <v>8618</v>
      </c>
    </row>
    <row r="513" spans="1:7" ht="31.15" customHeight="1" x14ac:dyDescent="0.2">
      <c r="A513" s="12" t="s">
        <v>517</v>
      </c>
      <c r="B513" s="15" t="s">
        <v>97</v>
      </c>
      <c r="C513" s="16" t="s">
        <v>28</v>
      </c>
      <c r="D513" s="16" t="s">
        <v>12</v>
      </c>
      <c r="E513" s="16" t="s">
        <v>518</v>
      </c>
      <c r="F513" s="16"/>
      <c r="G513" s="46">
        <f>G514</f>
        <v>2450</v>
      </c>
    </row>
    <row r="514" spans="1:7" ht="40.15" customHeight="1" x14ac:dyDescent="0.2">
      <c r="A514" s="14" t="s">
        <v>359</v>
      </c>
      <c r="B514" s="15" t="s">
        <v>97</v>
      </c>
      <c r="C514" s="16" t="s">
        <v>28</v>
      </c>
      <c r="D514" s="16" t="s">
        <v>12</v>
      </c>
      <c r="E514" s="16" t="s">
        <v>518</v>
      </c>
      <c r="F514" s="16">
        <v>200</v>
      </c>
      <c r="G514" s="46">
        <f>G515</f>
        <v>2450</v>
      </c>
    </row>
    <row r="515" spans="1:7" ht="43.15" customHeight="1" x14ac:dyDescent="0.2">
      <c r="A515" s="14" t="s">
        <v>360</v>
      </c>
      <c r="B515" s="15" t="s">
        <v>97</v>
      </c>
      <c r="C515" s="16" t="s">
        <v>28</v>
      </c>
      <c r="D515" s="16" t="s">
        <v>12</v>
      </c>
      <c r="E515" s="16" t="s">
        <v>518</v>
      </c>
      <c r="F515" s="16">
        <v>240</v>
      </c>
      <c r="G515" s="46">
        <f>1200+200+1050</f>
        <v>2450</v>
      </c>
    </row>
    <row r="516" spans="1:7" ht="28.9" hidden="1" customHeight="1" x14ac:dyDescent="0.2">
      <c r="A516" s="45"/>
      <c r="B516" s="15"/>
      <c r="C516" s="16"/>
      <c r="D516" s="16"/>
      <c r="E516" s="16"/>
      <c r="F516" s="16"/>
      <c r="G516" s="46"/>
    </row>
    <row r="517" spans="1:7" ht="31.9" hidden="1" customHeight="1" x14ac:dyDescent="0.2">
      <c r="A517" s="45"/>
      <c r="B517" s="15"/>
      <c r="C517" s="16"/>
      <c r="D517" s="16"/>
      <c r="E517" s="16"/>
      <c r="F517" s="16"/>
      <c r="G517" s="46"/>
    </row>
    <row r="518" spans="1:7" ht="40.9" hidden="1" customHeight="1" x14ac:dyDescent="0.2">
      <c r="A518" s="14"/>
      <c r="B518" s="15"/>
      <c r="C518" s="16"/>
      <c r="D518" s="16"/>
      <c r="E518" s="16"/>
      <c r="F518" s="16"/>
      <c r="G518" s="46"/>
    </row>
    <row r="519" spans="1:7" ht="56.45" hidden="1" customHeight="1" x14ac:dyDescent="0.2">
      <c r="A519" s="14"/>
      <c r="B519" s="15"/>
      <c r="C519" s="16"/>
      <c r="D519" s="16"/>
      <c r="E519" s="16"/>
      <c r="F519" s="16"/>
      <c r="G519" s="46"/>
    </row>
    <row r="520" spans="1:7" hidden="1" x14ac:dyDescent="0.2">
      <c r="A520" s="14"/>
      <c r="B520" s="15"/>
      <c r="C520" s="52"/>
      <c r="D520" s="52"/>
      <c r="E520" s="15"/>
      <c r="F520" s="54"/>
      <c r="G520" s="18"/>
    </row>
    <row r="521" spans="1:7" hidden="1" x14ac:dyDescent="0.2">
      <c r="A521" s="90"/>
      <c r="B521" s="15"/>
      <c r="C521" s="52"/>
      <c r="D521" s="52"/>
      <c r="E521" s="15"/>
      <c r="F521" s="15"/>
      <c r="G521" s="18"/>
    </row>
    <row r="522" spans="1:7" hidden="1" x14ac:dyDescent="0.2">
      <c r="A522" s="14"/>
      <c r="B522" s="15"/>
      <c r="C522" s="52"/>
      <c r="D522" s="52"/>
      <c r="E522" s="15"/>
      <c r="F522" s="54"/>
      <c r="G522" s="18"/>
    </row>
    <row r="523" spans="1:7" hidden="1" x14ac:dyDescent="0.2">
      <c r="A523" s="90"/>
      <c r="B523" s="15"/>
      <c r="C523" s="52"/>
      <c r="D523" s="52"/>
      <c r="E523" s="15"/>
      <c r="F523" s="54"/>
      <c r="G523" s="18"/>
    </row>
    <row r="524" spans="1:7" hidden="1" x14ac:dyDescent="0.2">
      <c r="A524" s="14"/>
      <c r="B524" s="15"/>
      <c r="C524" s="52"/>
      <c r="D524" s="52"/>
      <c r="E524" s="15"/>
      <c r="F524" s="54"/>
      <c r="G524" s="18"/>
    </row>
    <row r="525" spans="1:7" ht="31.15" customHeight="1" x14ac:dyDescent="0.2">
      <c r="A525" s="101" t="s">
        <v>478</v>
      </c>
      <c r="B525" s="15" t="s">
        <v>97</v>
      </c>
      <c r="C525" s="16" t="s">
        <v>28</v>
      </c>
      <c r="D525" s="16" t="s">
        <v>12</v>
      </c>
      <c r="E525" s="16" t="s">
        <v>346</v>
      </c>
      <c r="F525" s="16"/>
      <c r="G525" s="18">
        <f>G526</f>
        <v>8599</v>
      </c>
    </row>
    <row r="526" spans="1:7" ht="45.6" customHeight="1" x14ac:dyDescent="0.2">
      <c r="A526" s="45" t="s">
        <v>479</v>
      </c>
      <c r="B526" s="15" t="s">
        <v>97</v>
      </c>
      <c r="C526" s="16" t="s">
        <v>28</v>
      </c>
      <c r="D526" s="16" t="s">
        <v>12</v>
      </c>
      <c r="E526" s="16" t="s">
        <v>480</v>
      </c>
      <c r="F526" s="16"/>
      <c r="G526" s="18">
        <f>G527</f>
        <v>8599</v>
      </c>
    </row>
    <row r="527" spans="1:7" ht="41.45" customHeight="1" x14ac:dyDescent="0.2">
      <c r="A527" s="88" t="s">
        <v>359</v>
      </c>
      <c r="B527" s="15" t="s">
        <v>97</v>
      </c>
      <c r="C527" s="16" t="s">
        <v>28</v>
      </c>
      <c r="D527" s="16" t="s">
        <v>12</v>
      </c>
      <c r="E527" s="16" t="s">
        <v>480</v>
      </c>
      <c r="F527" s="16">
        <v>200</v>
      </c>
      <c r="G527" s="18">
        <f>G528</f>
        <v>8599</v>
      </c>
    </row>
    <row r="528" spans="1:7" ht="45" customHeight="1" x14ac:dyDescent="0.2">
      <c r="A528" s="14" t="s">
        <v>360</v>
      </c>
      <c r="B528" s="15" t="s">
        <v>97</v>
      </c>
      <c r="C528" s="16" t="s">
        <v>28</v>
      </c>
      <c r="D528" s="16" t="s">
        <v>12</v>
      </c>
      <c r="E528" s="16" t="s">
        <v>480</v>
      </c>
      <c r="F528" s="16">
        <v>240</v>
      </c>
      <c r="G528" s="18">
        <f>8050-4+40-40+553</f>
        <v>8599</v>
      </c>
    </row>
    <row r="529" spans="1:7" ht="33" customHeight="1" x14ac:dyDescent="0.2">
      <c r="A529" s="150" t="s">
        <v>571</v>
      </c>
      <c r="B529" s="15" t="s">
        <v>97</v>
      </c>
      <c r="C529" s="23" t="s">
        <v>28</v>
      </c>
      <c r="D529" s="23" t="s">
        <v>12</v>
      </c>
      <c r="E529" s="23" t="s">
        <v>572</v>
      </c>
      <c r="F529" s="23"/>
      <c r="G529" s="18">
        <f>G530</f>
        <v>7000</v>
      </c>
    </row>
    <row r="530" spans="1:7" ht="45" customHeight="1" x14ac:dyDescent="0.2">
      <c r="A530" s="151" t="s">
        <v>758</v>
      </c>
      <c r="B530" s="15" t="s">
        <v>97</v>
      </c>
      <c r="C530" s="23" t="s">
        <v>28</v>
      </c>
      <c r="D530" s="23" t="s">
        <v>12</v>
      </c>
      <c r="E530" s="23" t="s">
        <v>610</v>
      </c>
      <c r="F530" s="23"/>
      <c r="G530" s="18">
        <f>G533+G531</f>
        <v>7000</v>
      </c>
    </row>
    <row r="531" spans="1:7" ht="51.6" customHeight="1" x14ac:dyDescent="0.2">
      <c r="A531" s="88" t="s">
        <v>359</v>
      </c>
      <c r="B531" s="15" t="s">
        <v>97</v>
      </c>
      <c r="C531" s="23" t="s">
        <v>28</v>
      </c>
      <c r="D531" s="23" t="s">
        <v>12</v>
      </c>
      <c r="E531" s="23" t="s">
        <v>610</v>
      </c>
      <c r="F531" s="23">
        <v>200</v>
      </c>
      <c r="G531" s="18">
        <f>G532</f>
        <v>96</v>
      </c>
    </row>
    <row r="532" spans="1:7" ht="47.45" customHeight="1" x14ac:dyDescent="0.2">
      <c r="A532" s="14" t="s">
        <v>360</v>
      </c>
      <c r="B532" s="15" t="s">
        <v>97</v>
      </c>
      <c r="C532" s="23" t="s">
        <v>28</v>
      </c>
      <c r="D532" s="23" t="s">
        <v>12</v>
      </c>
      <c r="E532" s="23" t="s">
        <v>610</v>
      </c>
      <c r="F532" s="23">
        <v>240</v>
      </c>
      <c r="G532" s="18">
        <f>500+47-500+49</f>
        <v>96</v>
      </c>
    </row>
    <row r="533" spans="1:7" ht="40.15" customHeight="1" x14ac:dyDescent="0.2">
      <c r="A533" s="152" t="s">
        <v>496</v>
      </c>
      <c r="B533" s="15" t="s">
        <v>97</v>
      </c>
      <c r="C533" s="23" t="s">
        <v>28</v>
      </c>
      <c r="D533" s="23" t="s">
        <v>12</v>
      </c>
      <c r="E533" s="23" t="s">
        <v>610</v>
      </c>
      <c r="F533" s="23">
        <v>400</v>
      </c>
      <c r="G533" s="18">
        <f>G534</f>
        <v>6904</v>
      </c>
    </row>
    <row r="534" spans="1:7" ht="23.45" customHeight="1" x14ac:dyDescent="0.2">
      <c r="A534" s="66" t="s">
        <v>525</v>
      </c>
      <c r="B534" s="15" t="s">
        <v>97</v>
      </c>
      <c r="C534" s="23" t="s">
        <v>28</v>
      </c>
      <c r="D534" s="23" t="s">
        <v>12</v>
      </c>
      <c r="E534" s="23" t="s">
        <v>610</v>
      </c>
      <c r="F534" s="23">
        <v>410</v>
      </c>
      <c r="G534" s="18">
        <f>7000-47-49</f>
        <v>6904</v>
      </c>
    </row>
    <row r="535" spans="1:7" ht="45" hidden="1" customHeight="1" x14ac:dyDescent="0.2">
      <c r="A535" s="14"/>
      <c r="B535" s="15"/>
      <c r="C535" s="16"/>
      <c r="D535" s="16"/>
      <c r="E535" s="16"/>
      <c r="F535" s="16"/>
      <c r="G535" s="18"/>
    </row>
    <row r="536" spans="1:7" ht="45" hidden="1" customHeight="1" x14ac:dyDescent="0.2">
      <c r="A536" s="14"/>
      <c r="B536" s="15"/>
      <c r="C536" s="16"/>
      <c r="D536" s="16"/>
      <c r="E536" s="16"/>
      <c r="F536" s="16"/>
      <c r="G536" s="18"/>
    </row>
    <row r="537" spans="1:7" ht="45" customHeight="1" x14ac:dyDescent="0.2">
      <c r="A537" s="12" t="s">
        <v>636</v>
      </c>
      <c r="B537" s="15" t="s">
        <v>97</v>
      </c>
      <c r="C537" s="16" t="s">
        <v>28</v>
      </c>
      <c r="D537" s="16" t="s">
        <v>12</v>
      </c>
      <c r="E537" s="16" t="s">
        <v>620</v>
      </c>
      <c r="F537" s="16"/>
      <c r="G537" s="18">
        <f>G538</f>
        <v>5939</v>
      </c>
    </row>
    <row r="538" spans="1:7" ht="45" customHeight="1" x14ac:dyDescent="0.2">
      <c r="A538" s="12" t="s">
        <v>612</v>
      </c>
      <c r="B538" s="15" t="s">
        <v>97</v>
      </c>
      <c r="C538" s="16" t="s">
        <v>28</v>
      </c>
      <c r="D538" s="16" t="s">
        <v>12</v>
      </c>
      <c r="E538" s="16" t="s">
        <v>613</v>
      </c>
      <c r="F538" s="16"/>
      <c r="G538" s="18">
        <f>G540</f>
        <v>5939</v>
      </c>
    </row>
    <row r="539" spans="1:7" ht="45" customHeight="1" x14ac:dyDescent="0.2">
      <c r="A539" s="14" t="s">
        <v>359</v>
      </c>
      <c r="B539" s="15" t="s">
        <v>97</v>
      </c>
      <c r="C539" s="16" t="s">
        <v>28</v>
      </c>
      <c r="D539" s="16" t="s">
        <v>12</v>
      </c>
      <c r="E539" s="16" t="s">
        <v>613</v>
      </c>
      <c r="F539" s="16">
        <v>200</v>
      </c>
      <c r="G539" s="18">
        <f>G540</f>
        <v>5939</v>
      </c>
    </row>
    <row r="540" spans="1:7" ht="45" customHeight="1" x14ac:dyDescent="0.2">
      <c r="A540" s="14" t="s">
        <v>360</v>
      </c>
      <c r="B540" s="15" t="s">
        <v>97</v>
      </c>
      <c r="C540" s="16" t="s">
        <v>28</v>
      </c>
      <c r="D540" s="16" t="s">
        <v>12</v>
      </c>
      <c r="E540" s="16" t="s">
        <v>613</v>
      </c>
      <c r="F540" s="16">
        <v>240</v>
      </c>
      <c r="G540" s="18">
        <v>5939</v>
      </c>
    </row>
    <row r="541" spans="1:7" ht="45" hidden="1" customHeight="1" x14ac:dyDescent="0.2">
      <c r="A541" s="14"/>
      <c r="B541" s="15"/>
      <c r="C541" s="16"/>
      <c r="D541" s="16"/>
      <c r="E541" s="16"/>
      <c r="F541" s="16"/>
      <c r="G541" s="18"/>
    </row>
    <row r="542" spans="1:7" ht="27.6" customHeight="1" x14ac:dyDescent="0.2">
      <c r="A542" s="12" t="s">
        <v>728</v>
      </c>
      <c r="B542" s="15" t="s">
        <v>97</v>
      </c>
      <c r="C542" s="16" t="s">
        <v>28</v>
      </c>
      <c r="D542" s="16" t="s">
        <v>12</v>
      </c>
      <c r="E542" s="16" t="s">
        <v>660</v>
      </c>
      <c r="F542" s="16"/>
      <c r="G542" s="18">
        <f>G543+G546</f>
        <v>4617</v>
      </c>
    </row>
    <row r="543" spans="1:7" ht="32.450000000000003" customHeight="1" x14ac:dyDescent="0.2">
      <c r="A543" s="12" t="s">
        <v>659</v>
      </c>
      <c r="B543" s="15" t="s">
        <v>97</v>
      </c>
      <c r="C543" s="16" t="s">
        <v>28</v>
      </c>
      <c r="D543" s="16" t="s">
        <v>12</v>
      </c>
      <c r="E543" s="16" t="s">
        <v>658</v>
      </c>
      <c r="F543" s="16"/>
      <c r="G543" s="18">
        <f>G544</f>
        <v>562</v>
      </c>
    </row>
    <row r="544" spans="1:7" ht="44.45" customHeight="1" x14ac:dyDescent="0.2">
      <c r="A544" s="14" t="s">
        <v>359</v>
      </c>
      <c r="B544" s="15" t="s">
        <v>97</v>
      </c>
      <c r="C544" s="16" t="s">
        <v>28</v>
      </c>
      <c r="D544" s="16" t="s">
        <v>12</v>
      </c>
      <c r="E544" s="16" t="s">
        <v>658</v>
      </c>
      <c r="F544" s="16">
        <v>200</v>
      </c>
      <c r="G544" s="18">
        <f>G545</f>
        <v>562</v>
      </c>
    </row>
    <row r="545" spans="1:7" ht="43.15" customHeight="1" x14ac:dyDescent="0.2">
      <c r="A545" s="14" t="s">
        <v>360</v>
      </c>
      <c r="B545" s="15" t="s">
        <v>97</v>
      </c>
      <c r="C545" s="16" t="s">
        <v>28</v>
      </c>
      <c r="D545" s="16" t="s">
        <v>12</v>
      </c>
      <c r="E545" s="16" t="s">
        <v>658</v>
      </c>
      <c r="F545" s="16">
        <v>240</v>
      </c>
      <c r="G545" s="18">
        <f>260+230+72</f>
        <v>562</v>
      </c>
    </row>
    <row r="546" spans="1:7" ht="43.15" customHeight="1" x14ac:dyDescent="0.2">
      <c r="A546" s="75" t="s">
        <v>496</v>
      </c>
      <c r="B546" s="15" t="s">
        <v>97</v>
      </c>
      <c r="C546" s="16" t="s">
        <v>28</v>
      </c>
      <c r="D546" s="16" t="s">
        <v>12</v>
      </c>
      <c r="E546" s="16" t="s">
        <v>658</v>
      </c>
      <c r="F546" s="16">
        <v>400</v>
      </c>
      <c r="G546" s="18">
        <f>G547</f>
        <v>4055</v>
      </c>
    </row>
    <row r="547" spans="1:7" ht="31.15" customHeight="1" x14ac:dyDescent="0.2">
      <c r="A547" s="14" t="s">
        <v>525</v>
      </c>
      <c r="B547" s="15" t="s">
        <v>97</v>
      </c>
      <c r="C547" s="16" t="s">
        <v>28</v>
      </c>
      <c r="D547" s="16" t="s">
        <v>12</v>
      </c>
      <c r="E547" s="16" t="s">
        <v>658</v>
      </c>
      <c r="F547" s="16">
        <v>410</v>
      </c>
      <c r="G547" s="18">
        <v>4055</v>
      </c>
    </row>
    <row r="548" spans="1:7" ht="45" customHeight="1" x14ac:dyDescent="0.2">
      <c r="A548" s="153" t="s">
        <v>726</v>
      </c>
      <c r="B548" s="63" t="s">
        <v>97</v>
      </c>
      <c r="C548" s="64" t="s">
        <v>28</v>
      </c>
      <c r="D548" s="64" t="s">
        <v>12</v>
      </c>
      <c r="E548" s="64" t="s">
        <v>545</v>
      </c>
      <c r="F548" s="64"/>
      <c r="G548" s="149">
        <f>G553+G558+G562+G566</f>
        <v>68700</v>
      </c>
    </row>
    <row r="549" spans="1:7" ht="46.15" hidden="1" customHeight="1" x14ac:dyDescent="0.2">
      <c r="A549" s="154"/>
      <c r="B549" s="15"/>
      <c r="C549" s="16"/>
      <c r="D549" s="16"/>
      <c r="E549" s="16"/>
      <c r="F549" s="16"/>
      <c r="G549" s="18"/>
    </row>
    <row r="550" spans="1:7" ht="32.450000000000003" hidden="1" customHeight="1" x14ac:dyDescent="0.2">
      <c r="A550" s="101"/>
      <c r="B550" s="15"/>
      <c r="C550" s="16"/>
      <c r="D550" s="16"/>
      <c r="E550" s="16"/>
      <c r="F550" s="16"/>
      <c r="G550" s="18"/>
    </row>
    <row r="551" spans="1:7" ht="45" hidden="1" customHeight="1" x14ac:dyDescent="0.2">
      <c r="A551" s="14"/>
      <c r="B551" s="15"/>
      <c r="C551" s="16"/>
      <c r="D551" s="16"/>
      <c r="E551" s="16"/>
      <c r="F551" s="16"/>
      <c r="G551" s="18"/>
    </row>
    <row r="552" spans="1:7" ht="45" hidden="1" customHeight="1" x14ac:dyDescent="0.2">
      <c r="A552" s="14"/>
      <c r="B552" s="15"/>
      <c r="C552" s="16"/>
      <c r="D552" s="16"/>
      <c r="E552" s="16"/>
      <c r="F552" s="16"/>
      <c r="G552" s="18"/>
    </row>
    <row r="553" spans="1:7" ht="30.6" customHeight="1" x14ac:dyDescent="0.2">
      <c r="A553" s="150" t="s">
        <v>732</v>
      </c>
      <c r="B553" s="15" t="s">
        <v>97</v>
      </c>
      <c r="C553" s="16" t="s">
        <v>28</v>
      </c>
      <c r="D553" s="16" t="s">
        <v>12</v>
      </c>
      <c r="E553" s="23" t="s">
        <v>548</v>
      </c>
      <c r="F553" s="16"/>
      <c r="G553" s="18">
        <f>G554</f>
        <v>22505</v>
      </c>
    </row>
    <row r="554" spans="1:7" ht="46.9" customHeight="1" x14ac:dyDescent="0.2">
      <c r="A554" s="155" t="s">
        <v>546</v>
      </c>
      <c r="B554" s="15" t="s">
        <v>97</v>
      </c>
      <c r="C554" s="16" t="s">
        <v>28</v>
      </c>
      <c r="D554" s="16" t="s">
        <v>12</v>
      </c>
      <c r="E554" s="23" t="s">
        <v>549</v>
      </c>
      <c r="F554" s="16"/>
      <c r="G554" s="18">
        <f>G555</f>
        <v>22505</v>
      </c>
    </row>
    <row r="555" spans="1:7" ht="21.6" customHeight="1" x14ac:dyDescent="0.2">
      <c r="A555" s="29" t="s">
        <v>67</v>
      </c>
      <c r="B555" s="15" t="s">
        <v>97</v>
      </c>
      <c r="C555" s="16" t="s">
        <v>28</v>
      </c>
      <c r="D555" s="16" t="s">
        <v>12</v>
      </c>
      <c r="E555" s="23" t="s">
        <v>549</v>
      </c>
      <c r="F555" s="16">
        <v>800</v>
      </c>
      <c r="G555" s="18">
        <f>G556</f>
        <v>22505</v>
      </c>
    </row>
    <row r="556" spans="1:7" ht="67.900000000000006" customHeight="1" x14ac:dyDescent="0.2">
      <c r="A556" s="156" t="s">
        <v>547</v>
      </c>
      <c r="B556" s="15" t="s">
        <v>97</v>
      </c>
      <c r="C556" s="16" t="s">
        <v>28</v>
      </c>
      <c r="D556" s="16" t="s">
        <v>12</v>
      </c>
      <c r="E556" s="23" t="s">
        <v>549</v>
      </c>
      <c r="F556" s="16">
        <v>810</v>
      </c>
      <c r="G556" s="18">
        <v>22505</v>
      </c>
    </row>
    <row r="557" spans="1:7" ht="45" hidden="1" customHeight="1" x14ac:dyDescent="0.2">
      <c r="A557" s="14"/>
      <c r="B557" s="15"/>
      <c r="C557" s="16"/>
      <c r="D557" s="16"/>
      <c r="E557" s="16"/>
      <c r="F557" s="16"/>
      <c r="G557" s="18"/>
    </row>
    <row r="558" spans="1:7" ht="31.15" customHeight="1" x14ac:dyDescent="0.2">
      <c r="A558" s="12" t="s">
        <v>795</v>
      </c>
      <c r="B558" s="15" t="s">
        <v>97</v>
      </c>
      <c r="C558" s="16" t="s">
        <v>28</v>
      </c>
      <c r="D558" s="16" t="s">
        <v>12</v>
      </c>
      <c r="E558" s="23" t="s">
        <v>796</v>
      </c>
      <c r="F558" s="16"/>
      <c r="G558" s="18">
        <f>G559</f>
        <v>1864</v>
      </c>
    </row>
    <row r="559" spans="1:7" ht="55.15" customHeight="1" x14ac:dyDescent="0.2">
      <c r="A559" s="12" t="s">
        <v>797</v>
      </c>
      <c r="B559" s="15" t="s">
        <v>97</v>
      </c>
      <c r="C559" s="16" t="s">
        <v>28</v>
      </c>
      <c r="D559" s="16" t="s">
        <v>12</v>
      </c>
      <c r="E559" s="23" t="s">
        <v>798</v>
      </c>
      <c r="F559" s="16"/>
      <c r="G559" s="18">
        <f>G560</f>
        <v>1864</v>
      </c>
    </row>
    <row r="560" spans="1:7" ht="45" customHeight="1" x14ac:dyDescent="0.2">
      <c r="A560" s="14" t="s">
        <v>359</v>
      </c>
      <c r="B560" s="15" t="s">
        <v>97</v>
      </c>
      <c r="C560" s="16" t="s">
        <v>28</v>
      </c>
      <c r="D560" s="16" t="s">
        <v>12</v>
      </c>
      <c r="E560" s="23" t="s">
        <v>798</v>
      </c>
      <c r="F560" s="16">
        <v>200</v>
      </c>
      <c r="G560" s="18">
        <f>G561</f>
        <v>1864</v>
      </c>
    </row>
    <row r="561" spans="1:8" ht="45" customHeight="1" x14ac:dyDescent="0.2">
      <c r="A561" s="14" t="s">
        <v>360</v>
      </c>
      <c r="B561" s="15" t="s">
        <v>97</v>
      </c>
      <c r="C561" s="16" t="s">
        <v>28</v>
      </c>
      <c r="D561" s="16" t="s">
        <v>12</v>
      </c>
      <c r="E561" s="23" t="s">
        <v>798</v>
      </c>
      <c r="F561" s="16">
        <v>240</v>
      </c>
      <c r="G561" s="18">
        <f>1864</f>
        <v>1864</v>
      </c>
    </row>
    <row r="562" spans="1:8" ht="45" customHeight="1" x14ac:dyDescent="0.2">
      <c r="A562" s="157" t="s">
        <v>733</v>
      </c>
      <c r="B562" s="63" t="s">
        <v>97</v>
      </c>
      <c r="C562" s="64" t="s">
        <v>28</v>
      </c>
      <c r="D562" s="64" t="s">
        <v>12</v>
      </c>
      <c r="E562" s="64" t="s">
        <v>669</v>
      </c>
      <c r="F562" s="64"/>
      <c r="G562" s="149">
        <f>G563</f>
        <v>5490</v>
      </c>
    </row>
    <row r="563" spans="1:8" ht="36.6" customHeight="1" x14ac:dyDescent="0.2">
      <c r="A563" s="101" t="s">
        <v>667</v>
      </c>
      <c r="B563" s="15" t="s">
        <v>97</v>
      </c>
      <c r="C563" s="16" t="s">
        <v>28</v>
      </c>
      <c r="D563" s="16" t="s">
        <v>12</v>
      </c>
      <c r="E563" s="16" t="s">
        <v>670</v>
      </c>
      <c r="F563" s="16"/>
      <c r="G563" s="18">
        <f>G564</f>
        <v>5490</v>
      </c>
    </row>
    <row r="564" spans="1:8" ht="45" customHeight="1" x14ac:dyDescent="0.2">
      <c r="A564" s="14" t="s">
        <v>359</v>
      </c>
      <c r="B564" s="15" t="s">
        <v>97</v>
      </c>
      <c r="C564" s="16" t="s">
        <v>28</v>
      </c>
      <c r="D564" s="16" t="s">
        <v>12</v>
      </c>
      <c r="E564" s="16" t="s">
        <v>670</v>
      </c>
      <c r="F564" s="16">
        <v>200</v>
      </c>
      <c r="G564" s="18">
        <f>G565</f>
        <v>5490</v>
      </c>
    </row>
    <row r="565" spans="1:8" ht="45" customHeight="1" x14ac:dyDescent="0.2">
      <c r="A565" s="14" t="s">
        <v>360</v>
      </c>
      <c r="B565" s="15" t="s">
        <v>97</v>
      </c>
      <c r="C565" s="16" t="s">
        <v>28</v>
      </c>
      <c r="D565" s="16" t="s">
        <v>12</v>
      </c>
      <c r="E565" s="16" t="s">
        <v>670</v>
      </c>
      <c r="F565" s="16">
        <v>240</v>
      </c>
      <c r="G565" s="18">
        <f>6000+450-1050+90</f>
        <v>5490</v>
      </c>
    </row>
    <row r="566" spans="1:8" ht="31.15" customHeight="1" x14ac:dyDescent="0.2">
      <c r="A566" s="154" t="s">
        <v>739</v>
      </c>
      <c r="B566" s="15" t="s">
        <v>97</v>
      </c>
      <c r="C566" s="64" t="s">
        <v>28</v>
      </c>
      <c r="D566" s="64" t="s">
        <v>12</v>
      </c>
      <c r="E566" s="64" t="s">
        <v>671</v>
      </c>
      <c r="F566" s="16"/>
      <c r="G566" s="18">
        <f>G567+G570</f>
        <v>38841</v>
      </c>
    </row>
    <row r="567" spans="1:8" ht="30.6" customHeight="1" x14ac:dyDescent="0.2">
      <c r="A567" s="101" t="s">
        <v>668</v>
      </c>
      <c r="B567" s="15" t="s">
        <v>97</v>
      </c>
      <c r="C567" s="64" t="s">
        <v>28</v>
      </c>
      <c r="D567" s="64" t="s">
        <v>12</v>
      </c>
      <c r="E567" s="64" t="s">
        <v>672</v>
      </c>
      <c r="F567" s="16"/>
      <c r="G567" s="18">
        <f>G568</f>
        <v>33792</v>
      </c>
    </row>
    <row r="568" spans="1:8" ht="45" customHeight="1" x14ac:dyDescent="0.2">
      <c r="A568" s="14" t="s">
        <v>359</v>
      </c>
      <c r="B568" s="15" t="s">
        <v>97</v>
      </c>
      <c r="C568" s="64" t="s">
        <v>28</v>
      </c>
      <c r="D568" s="64" t="s">
        <v>12</v>
      </c>
      <c r="E568" s="64" t="s">
        <v>672</v>
      </c>
      <c r="F568" s="16">
        <v>200</v>
      </c>
      <c r="G568" s="18">
        <f>G569</f>
        <v>33792</v>
      </c>
    </row>
    <row r="569" spans="1:8" ht="45" customHeight="1" x14ac:dyDescent="0.2">
      <c r="A569" s="14" t="s">
        <v>360</v>
      </c>
      <c r="B569" s="15" t="s">
        <v>97</v>
      </c>
      <c r="C569" s="64" t="s">
        <v>28</v>
      </c>
      <c r="D569" s="64" t="s">
        <v>12</v>
      </c>
      <c r="E569" s="64" t="s">
        <v>672</v>
      </c>
      <c r="F569" s="16">
        <v>240</v>
      </c>
      <c r="G569" s="18">
        <v>33792</v>
      </c>
    </row>
    <row r="570" spans="1:8" ht="22.15" customHeight="1" x14ac:dyDescent="0.2">
      <c r="A570" s="29" t="s">
        <v>67</v>
      </c>
      <c r="B570" s="15" t="s">
        <v>97</v>
      </c>
      <c r="C570" s="64" t="s">
        <v>28</v>
      </c>
      <c r="D570" s="64" t="s">
        <v>12</v>
      </c>
      <c r="E570" s="64" t="s">
        <v>672</v>
      </c>
      <c r="F570" s="16">
        <v>800</v>
      </c>
      <c r="G570" s="18">
        <f>G571</f>
        <v>5049</v>
      </c>
    </row>
    <row r="571" spans="1:8" ht="65.45" customHeight="1" x14ac:dyDescent="0.2">
      <c r="A571" s="156" t="s">
        <v>547</v>
      </c>
      <c r="B571" s="15" t="s">
        <v>97</v>
      </c>
      <c r="C571" s="64" t="s">
        <v>28</v>
      </c>
      <c r="D571" s="64" t="s">
        <v>12</v>
      </c>
      <c r="E571" s="64" t="s">
        <v>672</v>
      </c>
      <c r="F571" s="16">
        <v>810</v>
      </c>
      <c r="G571" s="18">
        <v>5049</v>
      </c>
    </row>
    <row r="572" spans="1:8" ht="28.15" customHeight="1" x14ac:dyDescent="0.2">
      <c r="A572" s="158" t="s">
        <v>42</v>
      </c>
      <c r="B572" s="15" t="s">
        <v>97</v>
      </c>
      <c r="C572" s="52" t="s">
        <v>28</v>
      </c>
      <c r="D572" s="52" t="s">
        <v>28</v>
      </c>
      <c r="E572" s="52"/>
      <c r="F572" s="54"/>
      <c r="G572" s="18">
        <f>G582+G604</f>
        <v>46252</v>
      </c>
      <c r="H572" s="9"/>
    </row>
    <row r="573" spans="1:8" hidden="1" x14ac:dyDescent="0.2">
      <c r="A573" s="76"/>
      <c r="B573" s="15"/>
      <c r="C573" s="77"/>
      <c r="D573" s="77"/>
      <c r="E573" s="54"/>
      <c r="F573" s="54"/>
      <c r="G573" s="18"/>
      <c r="H573" s="9"/>
    </row>
    <row r="574" spans="1:8" hidden="1" x14ac:dyDescent="0.2">
      <c r="A574" s="83"/>
      <c r="B574" s="83"/>
      <c r="C574" s="83"/>
      <c r="D574" s="83"/>
      <c r="E574" s="83"/>
      <c r="F574" s="148"/>
      <c r="G574" s="83"/>
      <c r="H574" s="9"/>
    </row>
    <row r="575" spans="1:8" ht="39.6" hidden="1" customHeight="1" x14ac:dyDescent="0.2">
      <c r="A575" s="83"/>
      <c r="B575" s="83"/>
      <c r="C575" s="83"/>
      <c r="D575" s="83"/>
      <c r="E575" s="83"/>
      <c r="F575" s="148"/>
      <c r="G575" s="83"/>
      <c r="H575" s="9"/>
    </row>
    <row r="576" spans="1:8" hidden="1" x14ac:dyDescent="0.2">
      <c r="A576" s="83"/>
      <c r="B576" s="83"/>
      <c r="C576" s="83"/>
      <c r="D576" s="83"/>
      <c r="E576" s="83"/>
      <c r="F576" s="148"/>
      <c r="G576" s="83"/>
      <c r="H576" s="9"/>
    </row>
    <row r="577" spans="1:8" hidden="1" x14ac:dyDescent="0.2">
      <c r="A577" s="83"/>
      <c r="B577" s="83"/>
      <c r="C577" s="83"/>
      <c r="D577" s="83"/>
      <c r="E577" s="83"/>
      <c r="F577" s="148"/>
      <c r="G577" s="83"/>
      <c r="H577" s="9"/>
    </row>
    <row r="578" spans="1:8" hidden="1" x14ac:dyDescent="0.2">
      <c r="A578" s="83"/>
      <c r="B578" s="83"/>
      <c r="C578" s="83"/>
      <c r="D578" s="83"/>
      <c r="E578" s="83"/>
      <c r="F578" s="148"/>
      <c r="G578" s="83"/>
      <c r="H578" s="9"/>
    </row>
    <row r="579" spans="1:8" hidden="1" x14ac:dyDescent="0.2">
      <c r="A579" s="83"/>
      <c r="B579" s="83"/>
      <c r="C579" s="83"/>
      <c r="D579" s="83"/>
      <c r="E579" s="83"/>
      <c r="F579" s="148"/>
      <c r="G579" s="83"/>
      <c r="H579" s="9"/>
    </row>
    <row r="580" spans="1:8" hidden="1" x14ac:dyDescent="0.2">
      <c r="A580" s="158"/>
      <c r="B580" s="15"/>
      <c r="C580" s="52"/>
      <c r="D580" s="52"/>
      <c r="E580" s="52"/>
      <c r="F580" s="54"/>
      <c r="G580" s="18"/>
      <c r="H580" s="9"/>
    </row>
    <row r="581" spans="1:8" hidden="1" x14ac:dyDescent="0.2">
      <c r="A581" s="158"/>
      <c r="B581" s="15"/>
      <c r="C581" s="52"/>
      <c r="D581" s="52"/>
      <c r="E581" s="52"/>
      <c r="F581" s="54"/>
      <c r="G581" s="18"/>
      <c r="H581" s="9"/>
    </row>
    <row r="582" spans="1:8" ht="69" customHeight="1" x14ac:dyDescent="0.2">
      <c r="A582" s="110" t="s">
        <v>704</v>
      </c>
      <c r="B582" s="15" t="s">
        <v>97</v>
      </c>
      <c r="C582" s="16" t="s">
        <v>28</v>
      </c>
      <c r="D582" s="16" t="s">
        <v>28</v>
      </c>
      <c r="E582" s="16" t="s">
        <v>262</v>
      </c>
      <c r="F582" s="16"/>
      <c r="G582" s="46">
        <f>G589+G583</f>
        <v>38467</v>
      </c>
      <c r="H582" s="9"/>
    </row>
    <row r="583" spans="1:8" ht="81.599999999999994" customHeight="1" x14ac:dyDescent="0.2">
      <c r="A583" s="45" t="s">
        <v>707</v>
      </c>
      <c r="B583" s="15" t="s">
        <v>97</v>
      </c>
      <c r="C583" s="16" t="s">
        <v>28</v>
      </c>
      <c r="D583" s="16" t="s">
        <v>28</v>
      </c>
      <c r="E583" s="16" t="s">
        <v>734</v>
      </c>
      <c r="F583" s="54"/>
      <c r="G583" s="18">
        <f>G585+G587</f>
        <v>9785</v>
      </c>
      <c r="H583" s="9"/>
    </row>
    <row r="584" spans="1:8" ht="68.45" customHeight="1" x14ac:dyDescent="0.2">
      <c r="A584" s="45" t="s">
        <v>394</v>
      </c>
      <c r="B584" s="15" t="s">
        <v>97</v>
      </c>
      <c r="C584" s="16" t="s">
        <v>28</v>
      </c>
      <c r="D584" s="16" t="s">
        <v>28</v>
      </c>
      <c r="E584" s="16" t="s">
        <v>673</v>
      </c>
      <c r="F584" s="54"/>
      <c r="G584" s="18">
        <f>G585</f>
        <v>6647</v>
      </c>
      <c r="H584" s="9"/>
    </row>
    <row r="585" spans="1:8" ht="41.45" customHeight="1" x14ac:dyDescent="0.2">
      <c r="A585" s="88" t="s">
        <v>96</v>
      </c>
      <c r="B585" s="15" t="s">
        <v>97</v>
      </c>
      <c r="C585" s="16" t="s">
        <v>28</v>
      </c>
      <c r="D585" s="16" t="s">
        <v>28</v>
      </c>
      <c r="E585" s="16" t="s">
        <v>673</v>
      </c>
      <c r="F585" s="54">
        <v>100</v>
      </c>
      <c r="G585" s="18">
        <f>G586</f>
        <v>6647</v>
      </c>
      <c r="H585" s="9"/>
    </row>
    <row r="586" spans="1:8" ht="31.15" customHeight="1" x14ac:dyDescent="0.2">
      <c r="A586" s="88" t="s">
        <v>264</v>
      </c>
      <c r="B586" s="15" t="s">
        <v>97</v>
      </c>
      <c r="C586" s="16" t="s">
        <v>28</v>
      </c>
      <c r="D586" s="16" t="s">
        <v>28</v>
      </c>
      <c r="E586" s="16" t="s">
        <v>673</v>
      </c>
      <c r="F586" s="54">
        <v>110</v>
      </c>
      <c r="G586" s="18">
        <f>4773-470+2344</f>
        <v>6647</v>
      </c>
      <c r="H586" s="9"/>
    </row>
    <row r="587" spans="1:8" ht="49.15" customHeight="1" x14ac:dyDescent="0.2">
      <c r="A587" s="14" t="s">
        <v>359</v>
      </c>
      <c r="B587" s="15" t="s">
        <v>97</v>
      </c>
      <c r="C587" s="16" t="s">
        <v>28</v>
      </c>
      <c r="D587" s="16" t="s">
        <v>28</v>
      </c>
      <c r="E587" s="16" t="s">
        <v>673</v>
      </c>
      <c r="F587" s="54">
        <v>200</v>
      </c>
      <c r="G587" s="18">
        <f>G588</f>
        <v>3138</v>
      </c>
      <c r="H587" s="9"/>
    </row>
    <row r="588" spans="1:8" ht="46.9" customHeight="1" x14ac:dyDescent="0.2">
      <c r="A588" s="14" t="s">
        <v>360</v>
      </c>
      <c r="B588" s="15" t="s">
        <v>97</v>
      </c>
      <c r="C588" s="16" t="s">
        <v>28</v>
      </c>
      <c r="D588" s="16" t="s">
        <v>28</v>
      </c>
      <c r="E588" s="16" t="s">
        <v>673</v>
      </c>
      <c r="F588" s="54">
        <v>240</v>
      </c>
      <c r="G588" s="18">
        <f>470+2669-1</f>
        <v>3138</v>
      </c>
      <c r="H588" s="9"/>
    </row>
    <row r="589" spans="1:8" ht="70.150000000000006" customHeight="1" x14ac:dyDescent="0.2">
      <c r="A589" s="45" t="s">
        <v>469</v>
      </c>
      <c r="B589" s="15" t="s">
        <v>97</v>
      </c>
      <c r="C589" s="16" t="s">
        <v>28</v>
      </c>
      <c r="D589" s="16" t="s">
        <v>28</v>
      </c>
      <c r="E589" s="16" t="s">
        <v>296</v>
      </c>
      <c r="F589" s="16"/>
      <c r="G589" s="46">
        <f>G590</f>
        <v>28682</v>
      </c>
      <c r="H589" s="9"/>
    </row>
    <row r="590" spans="1:8" ht="63.75" x14ac:dyDescent="0.2">
      <c r="A590" s="45" t="s">
        <v>394</v>
      </c>
      <c r="B590" s="15" t="s">
        <v>97</v>
      </c>
      <c r="C590" s="16" t="s">
        <v>28</v>
      </c>
      <c r="D590" s="16" t="s">
        <v>28</v>
      </c>
      <c r="E590" s="16" t="s">
        <v>297</v>
      </c>
      <c r="F590" s="16"/>
      <c r="G590" s="46">
        <f>G591+G593+G595</f>
        <v>28682</v>
      </c>
      <c r="H590" s="9"/>
    </row>
    <row r="591" spans="1:8" ht="93.6" customHeight="1" x14ac:dyDescent="0.2">
      <c r="A591" s="88" t="s">
        <v>96</v>
      </c>
      <c r="B591" s="15" t="s">
        <v>97</v>
      </c>
      <c r="C591" s="16" t="s">
        <v>28</v>
      </c>
      <c r="D591" s="16" t="s">
        <v>28</v>
      </c>
      <c r="E591" s="16" t="s">
        <v>297</v>
      </c>
      <c r="F591" s="16">
        <v>100</v>
      </c>
      <c r="G591" s="46">
        <f>G592</f>
        <v>23491</v>
      </c>
      <c r="H591" s="9"/>
    </row>
    <row r="592" spans="1:8" ht="30.6" customHeight="1" x14ac:dyDescent="0.2">
      <c r="A592" s="88" t="s">
        <v>264</v>
      </c>
      <c r="B592" s="15" t="s">
        <v>97</v>
      </c>
      <c r="C592" s="16" t="s">
        <v>28</v>
      </c>
      <c r="D592" s="16" t="s">
        <v>28</v>
      </c>
      <c r="E592" s="16" t="s">
        <v>297</v>
      </c>
      <c r="F592" s="16">
        <v>110</v>
      </c>
      <c r="G592" s="46">
        <f>23921-430</f>
        <v>23491</v>
      </c>
      <c r="H592" s="9"/>
    </row>
    <row r="593" spans="1:8" ht="41.45" customHeight="1" x14ac:dyDescent="0.2">
      <c r="A593" s="14" t="s">
        <v>359</v>
      </c>
      <c r="B593" s="15" t="s">
        <v>97</v>
      </c>
      <c r="C593" s="16" t="s">
        <v>28</v>
      </c>
      <c r="D593" s="16" t="s">
        <v>28</v>
      </c>
      <c r="E593" s="16" t="s">
        <v>297</v>
      </c>
      <c r="F593" s="16">
        <v>200</v>
      </c>
      <c r="G593" s="46">
        <f>G594</f>
        <v>4976</v>
      </c>
      <c r="H593" s="9"/>
    </row>
    <row r="594" spans="1:8" ht="42.6" customHeight="1" x14ac:dyDescent="0.2">
      <c r="A594" s="14" t="s">
        <v>360</v>
      </c>
      <c r="B594" s="15" t="s">
        <v>97</v>
      </c>
      <c r="C594" s="16" t="s">
        <v>28</v>
      </c>
      <c r="D594" s="16" t="s">
        <v>28</v>
      </c>
      <c r="E594" s="16" t="s">
        <v>297</v>
      </c>
      <c r="F594" s="16">
        <v>240</v>
      </c>
      <c r="G594" s="46">
        <f>2544+2287-200+345</f>
        <v>4976</v>
      </c>
      <c r="H594" s="9"/>
    </row>
    <row r="595" spans="1:8" ht="26.45" customHeight="1" x14ac:dyDescent="0.2">
      <c r="A595" s="88" t="s">
        <v>67</v>
      </c>
      <c r="B595" s="15" t="s">
        <v>97</v>
      </c>
      <c r="C595" s="16" t="s">
        <v>28</v>
      </c>
      <c r="D595" s="16" t="s">
        <v>28</v>
      </c>
      <c r="E595" s="16" t="s">
        <v>297</v>
      </c>
      <c r="F595" s="16">
        <v>800</v>
      </c>
      <c r="G595" s="46">
        <f>G597</f>
        <v>215</v>
      </c>
      <c r="H595" s="9"/>
    </row>
    <row r="596" spans="1:8" ht="26.45" hidden="1" customHeight="1" x14ac:dyDescent="0.2">
      <c r="A596" s="88"/>
      <c r="B596" s="15"/>
      <c r="C596" s="16"/>
      <c r="D596" s="16"/>
      <c r="E596" s="16"/>
      <c r="F596" s="16"/>
      <c r="G596" s="46"/>
      <c r="H596" s="9"/>
    </row>
    <row r="597" spans="1:8" ht="28.15" customHeight="1" x14ac:dyDescent="0.2">
      <c r="A597" s="88" t="s">
        <v>386</v>
      </c>
      <c r="B597" s="15" t="s">
        <v>97</v>
      </c>
      <c r="C597" s="16" t="s">
        <v>28</v>
      </c>
      <c r="D597" s="16" t="s">
        <v>28</v>
      </c>
      <c r="E597" s="16" t="s">
        <v>297</v>
      </c>
      <c r="F597" s="16">
        <v>850</v>
      </c>
      <c r="G597" s="46">
        <f>15+200</f>
        <v>215</v>
      </c>
      <c r="H597" s="9"/>
    </row>
    <row r="598" spans="1:8" hidden="1" x14ac:dyDescent="0.2">
      <c r="A598" s="14"/>
      <c r="B598" s="15"/>
      <c r="C598" s="52"/>
      <c r="D598" s="52"/>
      <c r="E598" s="52"/>
      <c r="F598" s="54"/>
      <c r="G598" s="18"/>
      <c r="H598" s="9"/>
    </row>
    <row r="599" spans="1:8" hidden="1" x14ac:dyDescent="0.2">
      <c r="A599" s="14"/>
      <c r="B599" s="15"/>
      <c r="C599" s="52"/>
      <c r="D599" s="52"/>
      <c r="E599" s="52"/>
      <c r="F599" s="54"/>
      <c r="G599" s="18"/>
      <c r="H599" s="9"/>
    </row>
    <row r="600" spans="1:8" ht="74.45" hidden="1" customHeight="1" x14ac:dyDescent="0.2">
      <c r="A600" s="83"/>
      <c r="B600" s="83"/>
      <c r="C600" s="83"/>
      <c r="D600" s="83"/>
      <c r="E600" s="83"/>
      <c r="F600" s="83"/>
      <c r="G600" s="83"/>
      <c r="H600" s="9"/>
    </row>
    <row r="601" spans="1:8" ht="28.9" hidden="1" customHeight="1" x14ac:dyDescent="0.2">
      <c r="A601" s="83"/>
      <c r="B601" s="83"/>
      <c r="C601" s="83"/>
      <c r="D601" s="83"/>
      <c r="E601" s="83"/>
      <c r="F601" s="83"/>
      <c r="G601" s="83"/>
      <c r="H601" s="9"/>
    </row>
    <row r="602" spans="1:8" ht="32.450000000000003" hidden="1" customHeight="1" x14ac:dyDescent="0.2">
      <c r="A602" s="83"/>
      <c r="B602" s="83"/>
      <c r="C602" s="83"/>
      <c r="D602" s="83"/>
      <c r="E602" s="83"/>
      <c r="F602" s="83"/>
      <c r="G602" s="83"/>
      <c r="H602" s="9"/>
    </row>
    <row r="603" spans="1:8" ht="33.6" hidden="1" customHeight="1" x14ac:dyDescent="0.2">
      <c r="A603" s="14"/>
      <c r="B603" s="15"/>
      <c r="C603" s="52"/>
      <c r="D603" s="52"/>
      <c r="E603" s="52"/>
      <c r="F603" s="54"/>
      <c r="G603" s="18"/>
      <c r="H603" s="9"/>
    </row>
    <row r="604" spans="1:8" ht="38.25" x14ac:dyDescent="0.2">
      <c r="A604" s="76" t="s">
        <v>240</v>
      </c>
      <c r="B604" s="15" t="s">
        <v>97</v>
      </c>
      <c r="C604" s="52" t="s">
        <v>28</v>
      </c>
      <c r="D604" s="52" t="s">
        <v>28</v>
      </c>
      <c r="E604" s="54" t="s">
        <v>313</v>
      </c>
      <c r="F604" s="54"/>
      <c r="G604" s="18">
        <f>G605+G609+G612</f>
        <v>7785</v>
      </c>
      <c r="H604" s="9"/>
    </row>
    <row r="605" spans="1:8" ht="66" customHeight="1" x14ac:dyDescent="0.2">
      <c r="A605" s="76" t="s">
        <v>837</v>
      </c>
      <c r="B605" s="15" t="s">
        <v>97</v>
      </c>
      <c r="C605" s="52" t="s">
        <v>28</v>
      </c>
      <c r="D605" s="52" t="s">
        <v>28</v>
      </c>
      <c r="E605" s="54" t="s">
        <v>836</v>
      </c>
      <c r="F605" s="54"/>
      <c r="G605" s="18">
        <f>G606</f>
        <v>325</v>
      </c>
      <c r="H605" s="9"/>
    </row>
    <row r="606" spans="1:8" ht="42.6" customHeight="1" x14ac:dyDescent="0.2">
      <c r="A606" s="14" t="s">
        <v>96</v>
      </c>
      <c r="B606" s="15" t="s">
        <v>97</v>
      </c>
      <c r="C606" s="52" t="s">
        <v>28</v>
      </c>
      <c r="D606" s="52" t="s">
        <v>28</v>
      </c>
      <c r="E606" s="54" t="s">
        <v>836</v>
      </c>
      <c r="F606" s="54">
        <v>100</v>
      </c>
      <c r="G606" s="18">
        <f>G607</f>
        <v>325</v>
      </c>
      <c r="H606" s="9"/>
    </row>
    <row r="607" spans="1:8" ht="36.6" customHeight="1" x14ac:dyDescent="0.2">
      <c r="A607" s="88" t="s">
        <v>222</v>
      </c>
      <c r="B607" s="15" t="s">
        <v>97</v>
      </c>
      <c r="C607" s="52" t="s">
        <v>28</v>
      </c>
      <c r="D607" s="52" t="s">
        <v>28</v>
      </c>
      <c r="E607" s="54" t="s">
        <v>836</v>
      </c>
      <c r="F607" s="54">
        <v>120</v>
      </c>
      <c r="G607" s="18">
        <v>325</v>
      </c>
      <c r="H607" s="9"/>
    </row>
    <row r="608" spans="1:8" ht="33" hidden="1" customHeight="1" x14ac:dyDescent="0.2">
      <c r="A608" s="83"/>
      <c r="B608" s="83"/>
      <c r="C608" s="83"/>
      <c r="D608" s="83"/>
      <c r="E608" s="83"/>
      <c r="F608" s="148"/>
      <c r="G608" s="83"/>
      <c r="H608" s="9"/>
    </row>
    <row r="609" spans="1:8" ht="54" customHeight="1" x14ac:dyDescent="0.2">
      <c r="A609" s="12" t="s">
        <v>845</v>
      </c>
      <c r="B609" s="15" t="s">
        <v>97</v>
      </c>
      <c r="C609" s="52" t="s">
        <v>28</v>
      </c>
      <c r="D609" s="52" t="s">
        <v>28</v>
      </c>
      <c r="E609" s="34" t="s">
        <v>846</v>
      </c>
      <c r="F609" s="34"/>
      <c r="G609" s="18">
        <f>G610</f>
        <v>109</v>
      </c>
      <c r="H609" s="9"/>
    </row>
    <row r="610" spans="1:8" ht="71.45" customHeight="1" x14ac:dyDescent="0.2">
      <c r="A610" s="14" t="s">
        <v>96</v>
      </c>
      <c r="B610" s="15" t="s">
        <v>97</v>
      </c>
      <c r="C610" s="34" t="s">
        <v>28</v>
      </c>
      <c r="D610" s="34" t="s">
        <v>28</v>
      </c>
      <c r="E610" s="34" t="s">
        <v>846</v>
      </c>
      <c r="F610" s="34" t="s">
        <v>88</v>
      </c>
      <c r="G610" s="18">
        <f>G611</f>
        <v>109</v>
      </c>
      <c r="H610" s="9"/>
    </row>
    <row r="611" spans="1:8" ht="45.6" customHeight="1" x14ac:dyDescent="0.2">
      <c r="A611" s="88" t="s">
        <v>222</v>
      </c>
      <c r="B611" s="15" t="s">
        <v>97</v>
      </c>
      <c r="C611" s="34" t="s">
        <v>28</v>
      </c>
      <c r="D611" s="34" t="s">
        <v>28</v>
      </c>
      <c r="E611" s="34" t="s">
        <v>846</v>
      </c>
      <c r="F611" s="34" t="s">
        <v>111</v>
      </c>
      <c r="G611" s="18">
        <v>109</v>
      </c>
      <c r="H611" s="9"/>
    </row>
    <row r="612" spans="1:8" ht="45.6" customHeight="1" x14ac:dyDescent="0.2">
      <c r="A612" s="84" t="s">
        <v>65</v>
      </c>
      <c r="B612" s="15" t="s">
        <v>97</v>
      </c>
      <c r="C612" s="52" t="s">
        <v>28</v>
      </c>
      <c r="D612" s="52" t="s">
        <v>28</v>
      </c>
      <c r="E612" s="15" t="s">
        <v>117</v>
      </c>
      <c r="F612" s="54"/>
      <c r="G612" s="18">
        <f>G613+G615</f>
        <v>7351</v>
      </c>
      <c r="H612" s="9"/>
    </row>
    <row r="613" spans="1:8" ht="94.15" customHeight="1" x14ac:dyDescent="0.2">
      <c r="A613" s="14" t="s">
        <v>96</v>
      </c>
      <c r="B613" s="15" t="s">
        <v>97</v>
      </c>
      <c r="C613" s="52" t="s">
        <v>28</v>
      </c>
      <c r="D613" s="52" t="s">
        <v>28</v>
      </c>
      <c r="E613" s="15" t="s">
        <v>117</v>
      </c>
      <c r="F613" s="54">
        <v>100</v>
      </c>
      <c r="G613" s="18">
        <f>G614</f>
        <v>7245</v>
      </c>
      <c r="H613" s="9"/>
    </row>
    <row r="614" spans="1:8" ht="38.25" x14ac:dyDescent="0.2">
      <c r="A614" s="88" t="s">
        <v>222</v>
      </c>
      <c r="B614" s="15" t="s">
        <v>97</v>
      </c>
      <c r="C614" s="52" t="s">
        <v>28</v>
      </c>
      <c r="D614" s="52" t="s">
        <v>28</v>
      </c>
      <c r="E614" s="15" t="s">
        <v>117</v>
      </c>
      <c r="F614" s="54">
        <v>120</v>
      </c>
      <c r="G614" s="18">
        <f>7018+75+152</f>
        <v>7245</v>
      </c>
      <c r="H614" s="9"/>
    </row>
    <row r="615" spans="1:8" ht="42.6" customHeight="1" x14ac:dyDescent="0.2">
      <c r="A615" s="14" t="s">
        <v>359</v>
      </c>
      <c r="B615" s="15" t="s">
        <v>97</v>
      </c>
      <c r="C615" s="52" t="s">
        <v>28</v>
      </c>
      <c r="D615" s="52" t="s">
        <v>28</v>
      </c>
      <c r="E615" s="15" t="s">
        <v>117</v>
      </c>
      <c r="F615" s="54">
        <v>200</v>
      </c>
      <c r="G615" s="18">
        <f>G616</f>
        <v>106</v>
      </c>
      <c r="H615" s="9"/>
    </row>
    <row r="616" spans="1:8" ht="40.9" customHeight="1" x14ac:dyDescent="0.2">
      <c r="A616" s="14" t="s">
        <v>360</v>
      </c>
      <c r="B616" s="15" t="s">
        <v>97</v>
      </c>
      <c r="C616" s="52" t="s">
        <v>28</v>
      </c>
      <c r="D616" s="52" t="s">
        <v>28</v>
      </c>
      <c r="E616" s="15" t="s">
        <v>117</v>
      </c>
      <c r="F616" s="54">
        <v>240</v>
      </c>
      <c r="G616" s="18">
        <v>106</v>
      </c>
      <c r="H616" s="9"/>
    </row>
    <row r="617" spans="1:8" hidden="1" x14ac:dyDescent="0.2">
      <c r="A617" s="14"/>
      <c r="B617" s="15"/>
      <c r="C617" s="52"/>
      <c r="D617" s="52"/>
      <c r="E617" s="52"/>
      <c r="F617" s="54"/>
      <c r="G617" s="18"/>
      <c r="H617" s="9"/>
    </row>
    <row r="618" spans="1:8" hidden="1" x14ac:dyDescent="0.2">
      <c r="A618" s="14"/>
      <c r="B618" s="15"/>
      <c r="C618" s="52"/>
      <c r="D618" s="52"/>
      <c r="E618" s="52"/>
      <c r="F618" s="54"/>
      <c r="G618" s="18"/>
      <c r="H618" s="9"/>
    </row>
    <row r="619" spans="1:8" hidden="1" x14ac:dyDescent="0.2">
      <c r="A619" s="14"/>
      <c r="B619" s="15"/>
      <c r="C619" s="52"/>
      <c r="D619" s="52"/>
      <c r="E619" s="52"/>
      <c r="F619" s="54"/>
      <c r="G619" s="18"/>
      <c r="H619" s="9"/>
    </row>
    <row r="620" spans="1:8" hidden="1" x14ac:dyDescent="0.2">
      <c r="A620" s="89" t="s">
        <v>573</v>
      </c>
      <c r="B620" s="15"/>
      <c r="C620" s="52"/>
      <c r="D620" s="52"/>
      <c r="E620" s="52"/>
      <c r="F620" s="54"/>
      <c r="G620" s="18">
        <f t="shared" ref="G620:G625" si="2">G621</f>
        <v>0</v>
      </c>
      <c r="H620" s="9"/>
    </row>
    <row r="621" spans="1:8" ht="33" hidden="1" customHeight="1" x14ac:dyDescent="0.2">
      <c r="A621" s="74" t="s">
        <v>574</v>
      </c>
      <c r="B621" s="15" t="s">
        <v>97</v>
      </c>
      <c r="C621" s="159" t="s">
        <v>99</v>
      </c>
      <c r="D621" s="159" t="s">
        <v>12</v>
      </c>
      <c r="E621" s="47"/>
      <c r="F621" s="160"/>
      <c r="G621" s="18">
        <f t="shared" si="2"/>
        <v>0</v>
      </c>
      <c r="H621" s="9"/>
    </row>
    <row r="622" spans="1:8" ht="38.25" hidden="1" x14ac:dyDescent="0.2">
      <c r="A622" s="161" t="s">
        <v>324</v>
      </c>
      <c r="B622" s="15" t="s">
        <v>97</v>
      </c>
      <c r="C622" s="162" t="s">
        <v>99</v>
      </c>
      <c r="D622" s="162" t="s">
        <v>12</v>
      </c>
      <c r="E622" s="23" t="s">
        <v>262</v>
      </c>
      <c r="F622" s="163"/>
      <c r="G622" s="18">
        <f t="shared" si="2"/>
        <v>0</v>
      </c>
      <c r="H622" s="9"/>
    </row>
    <row r="623" spans="1:8" ht="42.6" hidden="1" customHeight="1" x14ac:dyDescent="0.2">
      <c r="A623" s="150" t="s">
        <v>575</v>
      </c>
      <c r="B623" s="15" t="s">
        <v>97</v>
      </c>
      <c r="C623" s="162" t="s">
        <v>99</v>
      </c>
      <c r="D623" s="162" t="s">
        <v>12</v>
      </c>
      <c r="E623" s="23" t="s">
        <v>577</v>
      </c>
      <c r="F623" s="163"/>
      <c r="G623" s="18">
        <f t="shared" si="2"/>
        <v>0</v>
      </c>
      <c r="H623" s="9"/>
    </row>
    <row r="624" spans="1:8" ht="17.45" hidden="1" customHeight="1" x14ac:dyDescent="0.2">
      <c r="A624" s="150" t="s">
        <v>576</v>
      </c>
      <c r="B624" s="15" t="s">
        <v>97</v>
      </c>
      <c r="C624" s="162" t="s">
        <v>99</v>
      </c>
      <c r="D624" s="162" t="s">
        <v>12</v>
      </c>
      <c r="E624" s="23" t="s">
        <v>580</v>
      </c>
      <c r="F624" s="163"/>
      <c r="G624" s="18">
        <f t="shared" si="2"/>
        <v>0</v>
      </c>
      <c r="H624" s="9"/>
    </row>
    <row r="625" spans="1:8" ht="38.25" hidden="1" x14ac:dyDescent="0.2">
      <c r="A625" s="66" t="s">
        <v>359</v>
      </c>
      <c r="B625" s="15" t="s">
        <v>97</v>
      </c>
      <c r="C625" s="162" t="s">
        <v>99</v>
      </c>
      <c r="D625" s="162" t="s">
        <v>12</v>
      </c>
      <c r="E625" s="23" t="s">
        <v>580</v>
      </c>
      <c r="F625" s="163">
        <v>200</v>
      </c>
      <c r="G625" s="18">
        <f t="shared" si="2"/>
        <v>0</v>
      </c>
      <c r="H625" s="9"/>
    </row>
    <row r="626" spans="1:8" ht="41.45" hidden="1" customHeight="1" x14ac:dyDescent="0.2">
      <c r="A626" s="66" t="s">
        <v>360</v>
      </c>
      <c r="B626" s="15" t="s">
        <v>97</v>
      </c>
      <c r="C626" s="162" t="s">
        <v>99</v>
      </c>
      <c r="D626" s="162" t="s">
        <v>12</v>
      </c>
      <c r="E626" s="23" t="s">
        <v>580</v>
      </c>
      <c r="F626" s="163">
        <v>240</v>
      </c>
      <c r="G626" s="18"/>
      <c r="H626" s="9"/>
    </row>
    <row r="627" spans="1:8" hidden="1" x14ac:dyDescent="0.2">
      <c r="A627" s="14"/>
      <c r="B627" s="15"/>
      <c r="C627" s="52"/>
      <c r="D627" s="52"/>
      <c r="E627" s="52"/>
      <c r="F627" s="54"/>
      <c r="G627" s="18"/>
      <c r="H627" s="9"/>
    </row>
    <row r="628" spans="1:8" hidden="1" x14ac:dyDescent="0.2">
      <c r="A628" s="14"/>
      <c r="B628" s="15"/>
      <c r="C628" s="52"/>
      <c r="D628" s="52"/>
      <c r="E628" s="52"/>
      <c r="F628" s="54"/>
      <c r="G628" s="18"/>
      <c r="H628" s="9"/>
    </row>
    <row r="629" spans="1:8" hidden="1" x14ac:dyDescent="0.2">
      <c r="A629" s="14"/>
      <c r="B629" s="15"/>
      <c r="C629" s="52"/>
      <c r="D629" s="52"/>
      <c r="E629" s="52"/>
      <c r="F629" s="54"/>
      <c r="G629" s="18"/>
      <c r="H629" s="9"/>
    </row>
    <row r="630" spans="1:8" hidden="1" x14ac:dyDescent="0.2">
      <c r="A630" s="89" t="s">
        <v>52</v>
      </c>
      <c r="B630" s="15" t="s">
        <v>97</v>
      </c>
      <c r="C630" s="52" t="s">
        <v>16</v>
      </c>
      <c r="D630" s="52" t="s">
        <v>17</v>
      </c>
      <c r="E630" s="52"/>
      <c r="F630" s="54"/>
      <c r="G630" s="18">
        <f>G631+G636</f>
        <v>0</v>
      </c>
      <c r="H630" s="9"/>
    </row>
    <row r="631" spans="1:8" hidden="1" x14ac:dyDescent="0.2">
      <c r="A631" s="89" t="s">
        <v>40</v>
      </c>
      <c r="B631" s="15" t="s">
        <v>97</v>
      </c>
      <c r="C631" s="52" t="s">
        <v>16</v>
      </c>
      <c r="D631" s="52" t="s">
        <v>0</v>
      </c>
      <c r="E631" s="52"/>
      <c r="F631" s="54"/>
      <c r="G631" s="18">
        <f>G632</f>
        <v>0</v>
      </c>
      <c r="H631" s="9"/>
    </row>
    <row r="632" spans="1:8" ht="40.5" hidden="1" customHeight="1" x14ac:dyDescent="0.2">
      <c r="A632" s="45" t="s">
        <v>489</v>
      </c>
      <c r="B632" s="15" t="s">
        <v>97</v>
      </c>
      <c r="C632" s="17" t="s">
        <v>16</v>
      </c>
      <c r="D632" s="17" t="s">
        <v>0</v>
      </c>
      <c r="E632" s="34" t="s">
        <v>491</v>
      </c>
      <c r="F632" s="34"/>
      <c r="G632" s="142">
        <f>G633</f>
        <v>0</v>
      </c>
    </row>
    <row r="633" spans="1:8" ht="40.5" hidden="1" customHeight="1" x14ac:dyDescent="0.2">
      <c r="A633" s="45" t="s">
        <v>490</v>
      </c>
      <c r="B633" s="15" t="s">
        <v>97</v>
      </c>
      <c r="C633" s="17" t="s">
        <v>16</v>
      </c>
      <c r="D633" s="17" t="s">
        <v>0</v>
      </c>
      <c r="E633" s="34" t="s">
        <v>491</v>
      </c>
      <c r="F633" s="34"/>
      <c r="G633" s="142">
        <f>G634</f>
        <v>0</v>
      </c>
    </row>
    <row r="634" spans="1:8" ht="40.5" hidden="1" customHeight="1" x14ac:dyDescent="0.2">
      <c r="A634" s="29" t="s">
        <v>359</v>
      </c>
      <c r="B634" s="15" t="s">
        <v>97</v>
      </c>
      <c r="C634" s="17" t="s">
        <v>16</v>
      </c>
      <c r="D634" s="17" t="s">
        <v>0</v>
      </c>
      <c r="E634" s="34" t="s">
        <v>491</v>
      </c>
      <c r="F634" s="34" t="s">
        <v>87</v>
      </c>
      <c r="G634" s="142">
        <f>G635</f>
        <v>0</v>
      </c>
    </row>
    <row r="635" spans="1:8" ht="40.5" hidden="1" customHeight="1" x14ac:dyDescent="0.2">
      <c r="A635" s="164" t="s">
        <v>360</v>
      </c>
      <c r="B635" s="15" t="s">
        <v>97</v>
      </c>
      <c r="C635" s="17" t="s">
        <v>16</v>
      </c>
      <c r="D635" s="17" t="s">
        <v>0</v>
      </c>
      <c r="E635" s="34" t="s">
        <v>491</v>
      </c>
      <c r="F635" s="34" t="s">
        <v>113</v>
      </c>
      <c r="G635" s="142"/>
    </row>
    <row r="636" spans="1:8" ht="13.5" hidden="1" customHeight="1" x14ac:dyDescent="0.2">
      <c r="A636" s="51" t="s">
        <v>18</v>
      </c>
      <c r="B636" s="15" t="s">
        <v>97</v>
      </c>
      <c r="C636" s="17" t="s">
        <v>16</v>
      </c>
      <c r="D636" s="17" t="s">
        <v>3</v>
      </c>
      <c r="E636" s="34"/>
      <c r="F636" s="34"/>
      <c r="G636" s="142">
        <f>G637</f>
        <v>0</v>
      </c>
    </row>
    <row r="637" spans="1:8" ht="69" hidden="1" customHeight="1" x14ac:dyDescent="0.2">
      <c r="A637" s="45" t="s">
        <v>492</v>
      </c>
      <c r="B637" s="15" t="s">
        <v>97</v>
      </c>
      <c r="C637" s="52" t="s">
        <v>16</v>
      </c>
      <c r="D637" s="52" t="s">
        <v>3</v>
      </c>
      <c r="E637" s="18" t="s">
        <v>493</v>
      </c>
      <c r="F637" s="54"/>
      <c r="G637" s="18">
        <f>G638</f>
        <v>0</v>
      </c>
    </row>
    <row r="638" spans="1:8" ht="25.5" hidden="1" x14ac:dyDescent="0.2">
      <c r="A638" s="90" t="s">
        <v>494</v>
      </c>
      <c r="B638" s="15" t="s">
        <v>97</v>
      </c>
      <c r="C638" s="52" t="s">
        <v>16</v>
      </c>
      <c r="D638" s="52" t="s">
        <v>3</v>
      </c>
      <c r="E638" s="18" t="s">
        <v>495</v>
      </c>
      <c r="F638" s="54"/>
      <c r="G638" s="18">
        <f>G639</f>
        <v>0</v>
      </c>
    </row>
    <row r="639" spans="1:8" ht="38.25" hidden="1" x14ac:dyDescent="0.2">
      <c r="A639" s="14" t="s">
        <v>496</v>
      </c>
      <c r="B639" s="15" t="s">
        <v>97</v>
      </c>
      <c r="C639" s="52" t="s">
        <v>16</v>
      </c>
      <c r="D639" s="52" t="s">
        <v>3</v>
      </c>
      <c r="E639" s="18" t="s">
        <v>495</v>
      </c>
      <c r="F639" s="54">
        <v>400</v>
      </c>
      <c r="G639" s="18">
        <f>G640</f>
        <v>0</v>
      </c>
    </row>
    <row r="640" spans="1:8" hidden="1" x14ac:dyDescent="0.2">
      <c r="A640" s="88" t="s">
        <v>525</v>
      </c>
      <c r="B640" s="15" t="s">
        <v>97</v>
      </c>
      <c r="C640" s="52" t="s">
        <v>16</v>
      </c>
      <c r="D640" s="52" t="s">
        <v>3</v>
      </c>
      <c r="E640" s="18" t="s">
        <v>495</v>
      </c>
      <c r="F640" s="54">
        <v>410</v>
      </c>
      <c r="G640" s="18"/>
    </row>
    <row r="641" spans="1:7" ht="17.45" hidden="1" customHeight="1" x14ac:dyDescent="0.2">
      <c r="A641" s="91" t="s">
        <v>103</v>
      </c>
      <c r="B641" s="15" t="s">
        <v>97</v>
      </c>
      <c r="C641" s="52" t="s">
        <v>21</v>
      </c>
      <c r="D641" s="52" t="s">
        <v>17</v>
      </c>
      <c r="E641" s="18"/>
      <c r="F641" s="54"/>
      <c r="G641" s="18">
        <f>G642</f>
        <v>0</v>
      </c>
    </row>
    <row r="642" spans="1:7" ht="16.899999999999999" hidden="1" customHeight="1" x14ac:dyDescent="0.2">
      <c r="A642" s="91" t="s">
        <v>22</v>
      </c>
      <c r="B642" s="15" t="s">
        <v>97</v>
      </c>
      <c r="C642" s="52" t="s">
        <v>21</v>
      </c>
      <c r="D642" s="52" t="s">
        <v>0</v>
      </c>
      <c r="E642" s="18"/>
      <c r="F642" s="54"/>
      <c r="G642" s="18">
        <f>G643</f>
        <v>0</v>
      </c>
    </row>
    <row r="643" spans="1:7" ht="40.15" hidden="1" customHeight="1" x14ac:dyDescent="0.2">
      <c r="A643" s="12" t="s">
        <v>482</v>
      </c>
      <c r="B643" s="15" t="s">
        <v>97</v>
      </c>
      <c r="C643" s="52" t="s">
        <v>21</v>
      </c>
      <c r="D643" s="52" t="s">
        <v>0</v>
      </c>
      <c r="E643" s="15" t="s">
        <v>484</v>
      </c>
      <c r="F643" s="54"/>
      <c r="G643" s="18">
        <f>G644</f>
        <v>0</v>
      </c>
    </row>
    <row r="644" spans="1:7" ht="51.6" hidden="1" customHeight="1" x14ac:dyDescent="0.2">
      <c r="A644" s="12" t="s">
        <v>483</v>
      </c>
      <c r="B644" s="15" t="s">
        <v>97</v>
      </c>
      <c r="C644" s="52" t="s">
        <v>21</v>
      </c>
      <c r="D644" s="52" t="s">
        <v>0</v>
      </c>
      <c r="E644" s="15" t="s">
        <v>485</v>
      </c>
      <c r="F644" s="54"/>
      <c r="G644" s="18">
        <f>G645</f>
        <v>0</v>
      </c>
    </row>
    <row r="645" spans="1:7" ht="27" hidden="1" customHeight="1" x14ac:dyDescent="0.2">
      <c r="A645" s="14" t="s">
        <v>359</v>
      </c>
      <c r="B645" s="15" t="s">
        <v>97</v>
      </c>
      <c r="C645" s="52" t="s">
        <v>21</v>
      </c>
      <c r="D645" s="52" t="s">
        <v>0</v>
      </c>
      <c r="E645" s="15" t="s">
        <v>485</v>
      </c>
      <c r="F645" s="54">
        <v>200</v>
      </c>
      <c r="G645" s="18">
        <f>G646</f>
        <v>0</v>
      </c>
    </row>
    <row r="646" spans="1:7" ht="42.6" hidden="1" customHeight="1" x14ac:dyDescent="0.2">
      <c r="A646" s="14" t="s">
        <v>360</v>
      </c>
      <c r="B646" s="15" t="s">
        <v>97</v>
      </c>
      <c r="C646" s="52" t="s">
        <v>21</v>
      </c>
      <c r="D646" s="52" t="s">
        <v>0</v>
      </c>
      <c r="E646" s="15" t="s">
        <v>485</v>
      </c>
      <c r="F646" s="54">
        <v>240</v>
      </c>
      <c r="G646" s="18"/>
    </row>
    <row r="647" spans="1:7" ht="35.450000000000003" hidden="1" customHeight="1" x14ac:dyDescent="0.2">
      <c r="A647" s="88"/>
      <c r="B647" s="15"/>
      <c r="C647" s="52"/>
      <c r="D647" s="52"/>
      <c r="E647" s="18"/>
      <c r="F647" s="54"/>
      <c r="G647" s="18"/>
    </row>
    <row r="648" spans="1:7" x14ac:dyDescent="0.2">
      <c r="A648" s="51" t="s">
        <v>52</v>
      </c>
      <c r="B648" s="15" t="s">
        <v>97</v>
      </c>
      <c r="C648" s="52" t="s">
        <v>16</v>
      </c>
      <c r="D648" s="52" t="s">
        <v>17</v>
      </c>
      <c r="E648" s="18"/>
      <c r="F648" s="54"/>
      <c r="G648" s="18">
        <f>G655+G649+G672</f>
        <v>569407</v>
      </c>
    </row>
    <row r="649" spans="1:7" hidden="1" x14ac:dyDescent="0.2">
      <c r="A649" s="51" t="s">
        <v>40</v>
      </c>
      <c r="B649" s="15" t="s">
        <v>97</v>
      </c>
      <c r="C649" s="52" t="s">
        <v>16</v>
      </c>
      <c r="D649" s="52" t="s">
        <v>0</v>
      </c>
      <c r="E649" s="18"/>
      <c r="F649" s="54"/>
      <c r="G649" s="18">
        <f>G650</f>
        <v>0</v>
      </c>
    </row>
    <row r="650" spans="1:7" ht="38.25" hidden="1" x14ac:dyDescent="0.2">
      <c r="A650" s="45" t="s">
        <v>328</v>
      </c>
      <c r="B650" s="15" t="s">
        <v>97</v>
      </c>
      <c r="C650" s="52" t="s">
        <v>16</v>
      </c>
      <c r="D650" s="52" t="s">
        <v>0</v>
      </c>
      <c r="E650" s="18" t="s">
        <v>213</v>
      </c>
      <c r="F650" s="54"/>
      <c r="G650" s="18">
        <f>G651</f>
        <v>0</v>
      </c>
    </row>
    <row r="651" spans="1:7" ht="63.75" hidden="1" x14ac:dyDescent="0.2">
      <c r="A651" s="55" t="s">
        <v>489</v>
      </c>
      <c r="B651" s="15" t="s">
        <v>97</v>
      </c>
      <c r="C651" s="165" t="s">
        <v>16</v>
      </c>
      <c r="D651" s="165" t="s">
        <v>0</v>
      </c>
      <c r="E651" s="56" t="s">
        <v>491</v>
      </c>
      <c r="F651" s="34"/>
      <c r="G651" s="18">
        <f>G652</f>
        <v>0</v>
      </c>
    </row>
    <row r="652" spans="1:7" ht="63.75" hidden="1" x14ac:dyDescent="0.2">
      <c r="A652" s="55" t="s">
        <v>490</v>
      </c>
      <c r="B652" s="15" t="s">
        <v>97</v>
      </c>
      <c r="C652" s="165" t="s">
        <v>16</v>
      </c>
      <c r="D652" s="165" t="s">
        <v>0</v>
      </c>
      <c r="E652" s="56" t="s">
        <v>491</v>
      </c>
      <c r="F652" s="34"/>
      <c r="G652" s="18">
        <f>G653</f>
        <v>0</v>
      </c>
    </row>
    <row r="653" spans="1:7" ht="38.25" hidden="1" x14ac:dyDescent="0.2">
      <c r="A653" s="166" t="s">
        <v>359</v>
      </c>
      <c r="B653" s="15" t="s">
        <v>97</v>
      </c>
      <c r="C653" s="165" t="s">
        <v>16</v>
      </c>
      <c r="D653" s="165" t="s">
        <v>0</v>
      </c>
      <c r="E653" s="56" t="s">
        <v>491</v>
      </c>
      <c r="F653" s="34" t="s">
        <v>87</v>
      </c>
      <c r="G653" s="18">
        <f>G654</f>
        <v>0</v>
      </c>
    </row>
    <row r="654" spans="1:7" ht="38.25" hidden="1" x14ac:dyDescent="0.2">
      <c r="A654" s="166" t="s">
        <v>360</v>
      </c>
      <c r="B654" s="15" t="s">
        <v>97</v>
      </c>
      <c r="C654" s="165" t="s">
        <v>16</v>
      </c>
      <c r="D654" s="165" t="s">
        <v>0</v>
      </c>
      <c r="E654" s="56" t="s">
        <v>491</v>
      </c>
      <c r="F654" s="34" t="s">
        <v>113</v>
      </c>
      <c r="G654" s="18">
        <v>0</v>
      </c>
    </row>
    <row r="655" spans="1:7" x14ac:dyDescent="0.2">
      <c r="A655" s="51" t="s">
        <v>18</v>
      </c>
      <c r="B655" s="15" t="s">
        <v>97</v>
      </c>
      <c r="C655" s="52" t="s">
        <v>16</v>
      </c>
      <c r="D655" s="52" t="s">
        <v>3</v>
      </c>
      <c r="E655" s="18"/>
      <c r="F655" s="54"/>
      <c r="G655" s="18">
        <f>G656</f>
        <v>563407</v>
      </c>
    </row>
    <row r="656" spans="1:7" ht="33.6" customHeight="1" x14ac:dyDescent="0.2">
      <c r="A656" s="45" t="s">
        <v>714</v>
      </c>
      <c r="B656" s="15" t="s">
        <v>97</v>
      </c>
      <c r="C656" s="52" t="s">
        <v>16</v>
      </c>
      <c r="D656" s="52" t="s">
        <v>3</v>
      </c>
      <c r="E656" s="18" t="s">
        <v>213</v>
      </c>
      <c r="F656" s="54"/>
      <c r="G656" s="18">
        <f>G664+G657+G668</f>
        <v>563407</v>
      </c>
    </row>
    <row r="657" spans="1:256" s="9" customFormat="1" ht="63.75" x14ac:dyDescent="0.2">
      <c r="A657" s="45" t="s">
        <v>492</v>
      </c>
      <c r="B657" s="15" t="s">
        <v>97</v>
      </c>
      <c r="C657" s="56" t="s">
        <v>16</v>
      </c>
      <c r="D657" s="56" t="s">
        <v>3</v>
      </c>
      <c r="E657" s="167" t="s">
        <v>493</v>
      </c>
      <c r="F657" s="58"/>
      <c r="G657" s="168">
        <f>G661+G658</f>
        <v>537646</v>
      </c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  <c r="BB657" s="11"/>
      <c r="BC657" s="11"/>
      <c r="BD657" s="11"/>
      <c r="BE657" s="11"/>
      <c r="BF657" s="11"/>
      <c r="BG657" s="11"/>
      <c r="BH657" s="11"/>
      <c r="BI657" s="11"/>
      <c r="BJ657" s="11"/>
      <c r="BK657" s="11"/>
      <c r="BL657" s="11"/>
      <c r="BM657" s="11"/>
      <c r="BN657" s="11"/>
      <c r="BO657" s="11"/>
      <c r="BP657" s="11"/>
      <c r="BQ657" s="11"/>
      <c r="BR657" s="11"/>
      <c r="BS657" s="11"/>
      <c r="BT657" s="11"/>
      <c r="BU657" s="11"/>
      <c r="BV657" s="11"/>
      <c r="BW657" s="11"/>
      <c r="BX657" s="11"/>
      <c r="BY657" s="11"/>
      <c r="BZ657" s="11"/>
      <c r="CA657" s="11"/>
      <c r="CB657" s="11"/>
      <c r="CC657" s="11"/>
      <c r="CD657" s="11"/>
      <c r="CE657" s="11"/>
      <c r="CF657" s="11"/>
      <c r="CG657" s="11"/>
      <c r="CH657" s="11"/>
      <c r="CI657" s="11"/>
      <c r="CJ657" s="11"/>
      <c r="CK657" s="11"/>
      <c r="CL657" s="11"/>
      <c r="CM657" s="11"/>
      <c r="CN657" s="11"/>
      <c r="CO657" s="11"/>
      <c r="CP657" s="11"/>
      <c r="CQ657" s="11"/>
      <c r="CR657" s="11"/>
      <c r="CS657" s="11"/>
      <c r="CT657" s="11"/>
      <c r="CU657" s="11"/>
      <c r="CV657" s="11"/>
      <c r="CW657" s="11"/>
      <c r="CX657" s="11"/>
      <c r="CY657" s="11"/>
      <c r="CZ657" s="11"/>
      <c r="DA657" s="11"/>
      <c r="DB657" s="11"/>
      <c r="DC657" s="11"/>
      <c r="DD657" s="11"/>
      <c r="DE657" s="11"/>
      <c r="DF657" s="11"/>
      <c r="DG657" s="11"/>
      <c r="DH657" s="11"/>
      <c r="DI657" s="11"/>
      <c r="DJ657" s="11"/>
      <c r="DK657" s="11"/>
      <c r="DL657" s="11"/>
      <c r="DM657" s="11"/>
      <c r="DN657" s="11"/>
      <c r="DO657" s="11"/>
      <c r="DP657" s="11"/>
      <c r="DQ657" s="11"/>
      <c r="DR657" s="11"/>
      <c r="DS657" s="11"/>
      <c r="DT657" s="11"/>
      <c r="DU657" s="11"/>
      <c r="DV657" s="11"/>
      <c r="DW657" s="11"/>
      <c r="DX657" s="11"/>
      <c r="DY657" s="11"/>
      <c r="DZ657" s="11"/>
      <c r="EA657" s="11"/>
      <c r="EB657" s="11"/>
      <c r="EC657" s="11"/>
      <c r="ED657" s="11"/>
      <c r="EE657" s="11"/>
      <c r="EF657" s="11"/>
      <c r="EG657" s="11"/>
      <c r="EH657" s="11"/>
      <c r="EI657" s="11"/>
      <c r="EJ657" s="11"/>
      <c r="EK657" s="11"/>
      <c r="EL657" s="11"/>
      <c r="EM657" s="11"/>
      <c r="EN657" s="11"/>
      <c r="EO657" s="11"/>
      <c r="EP657" s="11"/>
      <c r="EQ657" s="11"/>
      <c r="ER657" s="11"/>
      <c r="ES657" s="11"/>
      <c r="ET657" s="11"/>
      <c r="EU657" s="11"/>
      <c r="EV657" s="11"/>
      <c r="EW657" s="11"/>
      <c r="EX657" s="11"/>
      <c r="EY657" s="11"/>
      <c r="EZ657" s="11"/>
      <c r="FA657" s="11"/>
      <c r="FB657" s="11"/>
      <c r="FC657" s="11"/>
      <c r="FD657" s="11"/>
      <c r="FE657" s="11"/>
      <c r="FF657" s="11"/>
      <c r="FG657" s="11"/>
      <c r="FH657" s="11"/>
      <c r="FI657" s="11"/>
      <c r="FJ657" s="11"/>
      <c r="FK657" s="11"/>
      <c r="FL657" s="11"/>
      <c r="FM657" s="11"/>
      <c r="FN657" s="11"/>
      <c r="FO657" s="11"/>
      <c r="FP657" s="11"/>
      <c r="FQ657" s="11"/>
      <c r="FR657" s="11"/>
      <c r="FS657" s="11"/>
      <c r="FT657" s="11"/>
      <c r="FU657" s="11"/>
      <c r="FV657" s="11"/>
      <c r="FW657" s="11"/>
      <c r="FX657" s="11"/>
      <c r="FY657" s="11"/>
      <c r="FZ657" s="11"/>
      <c r="GA657" s="11"/>
      <c r="GB657" s="11"/>
      <c r="GC657" s="11"/>
      <c r="GD657" s="11"/>
      <c r="GE657" s="11"/>
      <c r="GF657" s="11"/>
      <c r="GG657" s="11"/>
      <c r="GH657" s="11"/>
      <c r="GI657" s="11"/>
      <c r="GJ657" s="11"/>
      <c r="GK657" s="11"/>
      <c r="GL657" s="11"/>
      <c r="GM657" s="11"/>
      <c r="GN657" s="11"/>
      <c r="GO657" s="11"/>
      <c r="GP657" s="11"/>
      <c r="GQ657" s="11"/>
      <c r="GR657" s="11"/>
      <c r="GS657" s="11"/>
      <c r="GT657" s="11"/>
      <c r="GU657" s="11"/>
      <c r="GV657" s="11"/>
      <c r="GW657" s="11"/>
      <c r="GX657" s="11"/>
      <c r="GY657" s="11"/>
      <c r="GZ657" s="11"/>
      <c r="HA657" s="11"/>
      <c r="HB657" s="11"/>
      <c r="HC657" s="11"/>
      <c r="HD657" s="11"/>
      <c r="HE657" s="11"/>
      <c r="HF657" s="11"/>
      <c r="HG657" s="11"/>
      <c r="HH657" s="11"/>
      <c r="HI657" s="11"/>
      <c r="HJ657" s="11"/>
      <c r="HK657" s="11"/>
      <c r="HL657" s="11"/>
      <c r="HM657" s="11"/>
      <c r="HN657" s="11"/>
      <c r="HO657" s="11"/>
      <c r="HP657" s="11"/>
      <c r="HQ657" s="11"/>
      <c r="HR657" s="11"/>
      <c r="HS657" s="11"/>
      <c r="HT657" s="11"/>
      <c r="HU657" s="11"/>
      <c r="HV657" s="11"/>
      <c r="HW657" s="11"/>
      <c r="HX657" s="11"/>
      <c r="HY657" s="11"/>
      <c r="HZ657" s="11"/>
      <c r="IA657" s="11"/>
      <c r="IB657" s="11"/>
      <c r="IC657" s="11"/>
      <c r="ID657" s="11"/>
      <c r="IE657" s="11"/>
      <c r="IF657" s="11"/>
      <c r="IG657" s="11"/>
      <c r="IH657" s="11"/>
      <c r="II657" s="11"/>
      <c r="IJ657" s="11"/>
      <c r="IK657" s="11"/>
      <c r="IL657" s="11"/>
      <c r="IM657" s="11"/>
      <c r="IN657" s="11"/>
      <c r="IO657" s="11"/>
      <c r="IP657" s="11"/>
      <c r="IQ657" s="11"/>
      <c r="IR657" s="11"/>
      <c r="IS657" s="11"/>
      <c r="IT657" s="11"/>
      <c r="IU657" s="11"/>
      <c r="IV657" s="11"/>
    </row>
    <row r="658" spans="1:256" s="9" customFormat="1" ht="33.6" customHeight="1" x14ac:dyDescent="0.2">
      <c r="A658" s="45" t="s">
        <v>494</v>
      </c>
      <c r="B658" s="15" t="s">
        <v>97</v>
      </c>
      <c r="C658" s="56" t="s">
        <v>16</v>
      </c>
      <c r="D658" s="56" t="s">
        <v>3</v>
      </c>
      <c r="E658" s="167" t="s">
        <v>495</v>
      </c>
      <c r="F658" s="58"/>
      <c r="G658" s="168">
        <f>G659</f>
        <v>10</v>
      </c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  <c r="BB658" s="11"/>
      <c r="BC658" s="11"/>
      <c r="BD658" s="11"/>
      <c r="BE658" s="11"/>
      <c r="BF658" s="11"/>
      <c r="BG658" s="11"/>
      <c r="BH658" s="11"/>
      <c r="BI658" s="11"/>
      <c r="BJ658" s="11"/>
      <c r="BK658" s="11"/>
      <c r="BL658" s="11"/>
      <c r="BM658" s="11"/>
      <c r="BN658" s="11"/>
      <c r="BO658" s="11"/>
      <c r="BP658" s="11"/>
      <c r="BQ658" s="11"/>
      <c r="BR658" s="11"/>
      <c r="BS658" s="11"/>
      <c r="BT658" s="11"/>
      <c r="BU658" s="11"/>
      <c r="BV658" s="11"/>
      <c r="BW658" s="11"/>
      <c r="BX658" s="11"/>
      <c r="BY658" s="11"/>
      <c r="BZ658" s="11"/>
      <c r="CA658" s="11"/>
      <c r="CB658" s="11"/>
      <c r="CC658" s="11"/>
      <c r="CD658" s="11"/>
      <c r="CE658" s="11"/>
      <c r="CF658" s="11"/>
      <c r="CG658" s="11"/>
      <c r="CH658" s="11"/>
      <c r="CI658" s="11"/>
      <c r="CJ658" s="11"/>
      <c r="CK658" s="11"/>
      <c r="CL658" s="11"/>
      <c r="CM658" s="11"/>
      <c r="CN658" s="11"/>
      <c r="CO658" s="11"/>
      <c r="CP658" s="11"/>
      <c r="CQ658" s="11"/>
      <c r="CR658" s="11"/>
      <c r="CS658" s="11"/>
      <c r="CT658" s="11"/>
      <c r="CU658" s="11"/>
      <c r="CV658" s="11"/>
      <c r="CW658" s="11"/>
      <c r="CX658" s="11"/>
      <c r="CY658" s="11"/>
      <c r="CZ658" s="11"/>
      <c r="DA658" s="11"/>
      <c r="DB658" s="11"/>
      <c r="DC658" s="11"/>
      <c r="DD658" s="11"/>
      <c r="DE658" s="11"/>
      <c r="DF658" s="11"/>
      <c r="DG658" s="11"/>
      <c r="DH658" s="11"/>
      <c r="DI658" s="11"/>
      <c r="DJ658" s="11"/>
      <c r="DK658" s="11"/>
      <c r="DL658" s="11"/>
      <c r="DM658" s="11"/>
      <c r="DN658" s="11"/>
      <c r="DO658" s="11"/>
      <c r="DP658" s="11"/>
      <c r="DQ658" s="11"/>
      <c r="DR658" s="11"/>
      <c r="DS658" s="11"/>
      <c r="DT658" s="11"/>
      <c r="DU658" s="11"/>
      <c r="DV658" s="11"/>
      <c r="DW658" s="11"/>
      <c r="DX658" s="11"/>
      <c r="DY658" s="11"/>
      <c r="DZ658" s="11"/>
      <c r="EA658" s="11"/>
      <c r="EB658" s="11"/>
      <c r="EC658" s="11"/>
      <c r="ED658" s="11"/>
      <c r="EE658" s="11"/>
      <c r="EF658" s="11"/>
      <c r="EG658" s="11"/>
      <c r="EH658" s="11"/>
      <c r="EI658" s="11"/>
      <c r="EJ658" s="11"/>
      <c r="EK658" s="11"/>
      <c r="EL658" s="11"/>
      <c r="EM658" s="11"/>
      <c r="EN658" s="11"/>
      <c r="EO658" s="11"/>
      <c r="EP658" s="11"/>
      <c r="EQ658" s="11"/>
      <c r="ER658" s="11"/>
      <c r="ES658" s="11"/>
      <c r="ET658" s="11"/>
      <c r="EU658" s="11"/>
      <c r="EV658" s="11"/>
      <c r="EW658" s="11"/>
      <c r="EX658" s="11"/>
      <c r="EY658" s="11"/>
      <c r="EZ658" s="11"/>
      <c r="FA658" s="11"/>
      <c r="FB658" s="11"/>
      <c r="FC658" s="11"/>
      <c r="FD658" s="11"/>
      <c r="FE658" s="11"/>
      <c r="FF658" s="11"/>
      <c r="FG658" s="11"/>
      <c r="FH658" s="11"/>
      <c r="FI658" s="11"/>
      <c r="FJ658" s="11"/>
      <c r="FK658" s="11"/>
      <c r="FL658" s="11"/>
      <c r="FM658" s="11"/>
      <c r="FN658" s="11"/>
      <c r="FO658" s="11"/>
      <c r="FP658" s="11"/>
      <c r="FQ658" s="11"/>
      <c r="FR658" s="11"/>
      <c r="FS658" s="11"/>
      <c r="FT658" s="11"/>
      <c r="FU658" s="11"/>
      <c r="FV658" s="11"/>
      <c r="FW658" s="11"/>
      <c r="FX658" s="11"/>
      <c r="FY658" s="11"/>
      <c r="FZ658" s="11"/>
      <c r="GA658" s="11"/>
      <c r="GB658" s="11"/>
      <c r="GC658" s="11"/>
      <c r="GD658" s="11"/>
      <c r="GE658" s="11"/>
      <c r="GF658" s="11"/>
      <c r="GG658" s="11"/>
      <c r="GH658" s="11"/>
      <c r="GI658" s="11"/>
      <c r="GJ658" s="11"/>
      <c r="GK658" s="11"/>
      <c r="GL658" s="11"/>
      <c r="GM658" s="11"/>
      <c r="GN658" s="11"/>
      <c r="GO658" s="11"/>
      <c r="GP658" s="11"/>
      <c r="GQ658" s="11"/>
      <c r="GR658" s="11"/>
      <c r="GS658" s="11"/>
      <c r="GT658" s="11"/>
      <c r="GU658" s="11"/>
      <c r="GV658" s="11"/>
      <c r="GW658" s="11"/>
      <c r="GX658" s="11"/>
      <c r="GY658" s="11"/>
      <c r="GZ658" s="11"/>
      <c r="HA658" s="11"/>
      <c r="HB658" s="11"/>
      <c r="HC658" s="11"/>
      <c r="HD658" s="11"/>
      <c r="HE658" s="11"/>
      <c r="HF658" s="11"/>
      <c r="HG658" s="11"/>
      <c r="HH658" s="11"/>
      <c r="HI658" s="11"/>
      <c r="HJ658" s="11"/>
      <c r="HK658" s="11"/>
      <c r="HL658" s="11"/>
      <c r="HM658" s="11"/>
      <c r="HN658" s="11"/>
      <c r="HO658" s="11"/>
      <c r="HP658" s="11"/>
      <c r="HQ658" s="11"/>
      <c r="HR658" s="11"/>
      <c r="HS658" s="11"/>
      <c r="HT658" s="11"/>
      <c r="HU658" s="11"/>
      <c r="HV658" s="11"/>
      <c r="HW658" s="11"/>
      <c r="HX658" s="11"/>
      <c r="HY658" s="11"/>
      <c r="HZ658" s="11"/>
      <c r="IA658" s="11"/>
      <c r="IB658" s="11"/>
      <c r="IC658" s="11"/>
      <c r="ID658" s="11"/>
      <c r="IE658" s="11"/>
      <c r="IF658" s="11"/>
      <c r="IG658" s="11"/>
      <c r="IH658" s="11"/>
      <c r="II658" s="11"/>
      <c r="IJ658" s="11"/>
      <c r="IK658" s="11"/>
      <c r="IL658" s="11"/>
      <c r="IM658" s="11"/>
      <c r="IN658" s="11"/>
      <c r="IO658" s="11"/>
      <c r="IP658" s="11"/>
      <c r="IQ658" s="11"/>
      <c r="IR658" s="11"/>
      <c r="IS658" s="11"/>
      <c r="IT658" s="11"/>
      <c r="IU658" s="11"/>
      <c r="IV658" s="11"/>
    </row>
    <row r="659" spans="1:256" s="9" customFormat="1" ht="46.9" customHeight="1" x14ac:dyDescent="0.2">
      <c r="A659" s="14" t="s">
        <v>359</v>
      </c>
      <c r="B659" s="15" t="s">
        <v>97</v>
      </c>
      <c r="C659" s="56" t="s">
        <v>16</v>
      </c>
      <c r="D659" s="56" t="s">
        <v>3</v>
      </c>
      <c r="E659" s="167" t="s">
        <v>495</v>
      </c>
      <c r="F659" s="58">
        <v>200</v>
      </c>
      <c r="G659" s="168">
        <f>G660</f>
        <v>10</v>
      </c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11"/>
      <c r="BC659" s="11"/>
      <c r="BD659" s="11"/>
      <c r="BE659" s="11"/>
      <c r="BF659" s="11"/>
      <c r="BG659" s="11"/>
      <c r="BH659" s="11"/>
      <c r="BI659" s="11"/>
      <c r="BJ659" s="11"/>
      <c r="BK659" s="11"/>
      <c r="BL659" s="11"/>
      <c r="BM659" s="11"/>
      <c r="BN659" s="11"/>
      <c r="BO659" s="11"/>
      <c r="BP659" s="11"/>
      <c r="BQ659" s="11"/>
      <c r="BR659" s="11"/>
      <c r="BS659" s="11"/>
      <c r="BT659" s="11"/>
      <c r="BU659" s="11"/>
      <c r="BV659" s="11"/>
      <c r="BW659" s="11"/>
      <c r="BX659" s="11"/>
      <c r="BY659" s="11"/>
      <c r="BZ659" s="11"/>
      <c r="CA659" s="11"/>
      <c r="CB659" s="11"/>
      <c r="CC659" s="11"/>
      <c r="CD659" s="11"/>
      <c r="CE659" s="11"/>
      <c r="CF659" s="11"/>
      <c r="CG659" s="11"/>
      <c r="CH659" s="11"/>
      <c r="CI659" s="11"/>
      <c r="CJ659" s="11"/>
      <c r="CK659" s="11"/>
      <c r="CL659" s="11"/>
      <c r="CM659" s="11"/>
      <c r="CN659" s="11"/>
      <c r="CO659" s="11"/>
      <c r="CP659" s="11"/>
      <c r="CQ659" s="11"/>
      <c r="CR659" s="11"/>
      <c r="CS659" s="11"/>
      <c r="CT659" s="11"/>
      <c r="CU659" s="11"/>
      <c r="CV659" s="11"/>
      <c r="CW659" s="11"/>
      <c r="CX659" s="11"/>
      <c r="CY659" s="11"/>
      <c r="CZ659" s="11"/>
      <c r="DA659" s="11"/>
      <c r="DB659" s="11"/>
      <c r="DC659" s="11"/>
      <c r="DD659" s="11"/>
      <c r="DE659" s="11"/>
      <c r="DF659" s="11"/>
      <c r="DG659" s="11"/>
      <c r="DH659" s="11"/>
      <c r="DI659" s="11"/>
      <c r="DJ659" s="11"/>
      <c r="DK659" s="11"/>
      <c r="DL659" s="11"/>
      <c r="DM659" s="11"/>
      <c r="DN659" s="11"/>
      <c r="DO659" s="11"/>
      <c r="DP659" s="11"/>
      <c r="DQ659" s="11"/>
      <c r="DR659" s="11"/>
      <c r="DS659" s="11"/>
      <c r="DT659" s="11"/>
      <c r="DU659" s="11"/>
      <c r="DV659" s="11"/>
      <c r="DW659" s="11"/>
      <c r="DX659" s="11"/>
      <c r="DY659" s="11"/>
      <c r="DZ659" s="11"/>
      <c r="EA659" s="11"/>
      <c r="EB659" s="11"/>
      <c r="EC659" s="11"/>
      <c r="ED659" s="11"/>
      <c r="EE659" s="11"/>
      <c r="EF659" s="11"/>
      <c r="EG659" s="11"/>
      <c r="EH659" s="11"/>
      <c r="EI659" s="11"/>
      <c r="EJ659" s="11"/>
      <c r="EK659" s="11"/>
      <c r="EL659" s="11"/>
      <c r="EM659" s="11"/>
      <c r="EN659" s="11"/>
      <c r="EO659" s="11"/>
      <c r="EP659" s="11"/>
      <c r="EQ659" s="11"/>
      <c r="ER659" s="11"/>
      <c r="ES659" s="11"/>
      <c r="ET659" s="11"/>
      <c r="EU659" s="11"/>
      <c r="EV659" s="11"/>
      <c r="EW659" s="11"/>
      <c r="EX659" s="11"/>
      <c r="EY659" s="11"/>
      <c r="EZ659" s="11"/>
      <c r="FA659" s="11"/>
      <c r="FB659" s="11"/>
      <c r="FC659" s="11"/>
      <c r="FD659" s="11"/>
      <c r="FE659" s="11"/>
      <c r="FF659" s="11"/>
      <c r="FG659" s="11"/>
      <c r="FH659" s="11"/>
      <c r="FI659" s="11"/>
      <c r="FJ659" s="11"/>
      <c r="FK659" s="11"/>
      <c r="FL659" s="11"/>
      <c r="FM659" s="11"/>
      <c r="FN659" s="11"/>
      <c r="FO659" s="11"/>
      <c r="FP659" s="11"/>
      <c r="FQ659" s="11"/>
      <c r="FR659" s="11"/>
      <c r="FS659" s="11"/>
      <c r="FT659" s="11"/>
      <c r="FU659" s="11"/>
      <c r="FV659" s="11"/>
      <c r="FW659" s="11"/>
      <c r="FX659" s="11"/>
      <c r="FY659" s="11"/>
      <c r="FZ659" s="11"/>
      <c r="GA659" s="11"/>
      <c r="GB659" s="11"/>
      <c r="GC659" s="11"/>
      <c r="GD659" s="11"/>
      <c r="GE659" s="11"/>
      <c r="GF659" s="11"/>
      <c r="GG659" s="11"/>
      <c r="GH659" s="11"/>
      <c r="GI659" s="11"/>
      <c r="GJ659" s="11"/>
      <c r="GK659" s="11"/>
      <c r="GL659" s="11"/>
      <c r="GM659" s="11"/>
      <c r="GN659" s="11"/>
      <c r="GO659" s="11"/>
      <c r="GP659" s="11"/>
      <c r="GQ659" s="11"/>
      <c r="GR659" s="11"/>
      <c r="GS659" s="11"/>
      <c r="GT659" s="11"/>
      <c r="GU659" s="11"/>
      <c r="GV659" s="11"/>
      <c r="GW659" s="11"/>
      <c r="GX659" s="11"/>
      <c r="GY659" s="11"/>
      <c r="GZ659" s="11"/>
      <c r="HA659" s="11"/>
      <c r="HB659" s="11"/>
      <c r="HC659" s="11"/>
      <c r="HD659" s="11"/>
      <c r="HE659" s="11"/>
      <c r="HF659" s="11"/>
      <c r="HG659" s="11"/>
      <c r="HH659" s="11"/>
      <c r="HI659" s="11"/>
      <c r="HJ659" s="11"/>
      <c r="HK659" s="11"/>
      <c r="HL659" s="11"/>
      <c r="HM659" s="11"/>
      <c r="HN659" s="11"/>
      <c r="HO659" s="11"/>
      <c r="HP659" s="11"/>
      <c r="HQ659" s="11"/>
      <c r="HR659" s="11"/>
      <c r="HS659" s="11"/>
      <c r="HT659" s="11"/>
      <c r="HU659" s="11"/>
      <c r="HV659" s="11"/>
      <c r="HW659" s="11"/>
      <c r="HX659" s="11"/>
      <c r="HY659" s="11"/>
      <c r="HZ659" s="11"/>
      <c r="IA659" s="11"/>
      <c r="IB659" s="11"/>
      <c r="IC659" s="11"/>
      <c r="ID659" s="11"/>
      <c r="IE659" s="11"/>
      <c r="IF659" s="11"/>
      <c r="IG659" s="11"/>
      <c r="IH659" s="11"/>
      <c r="II659" s="11"/>
      <c r="IJ659" s="11"/>
      <c r="IK659" s="11"/>
      <c r="IL659" s="11"/>
      <c r="IM659" s="11"/>
      <c r="IN659" s="11"/>
      <c r="IO659" s="11"/>
      <c r="IP659" s="11"/>
      <c r="IQ659" s="11"/>
      <c r="IR659" s="11"/>
      <c r="IS659" s="11"/>
      <c r="IT659" s="11"/>
      <c r="IU659" s="11"/>
      <c r="IV659" s="11"/>
    </row>
    <row r="660" spans="1:256" s="9" customFormat="1" ht="48" customHeight="1" x14ac:dyDescent="0.2">
      <c r="A660" s="14" t="s">
        <v>360</v>
      </c>
      <c r="B660" s="15" t="s">
        <v>97</v>
      </c>
      <c r="C660" s="56" t="s">
        <v>16</v>
      </c>
      <c r="D660" s="56" t="s">
        <v>3</v>
      </c>
      <c r="E660" s="167" t="s">
        <v>495</v>
      </c>
      <c r="F660" s="58">
        <v>240</v>
      </c>
      <c r="G660" s="168">
        <v>10</v>
      </c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  <c r="BB660" s="11"/>
      <c r="BC660" s="11"/>
      <c r="BD660" s="11"/>
      <c r="BE660" s="11"/>
      <c r="BF660" s="11"/>
      <c r="BG660" s="11"/>
      <c r="BH660" s="11"/>
      <c r="BI660" s="11"/>
      <c r="BJ660" s="11"/>
      <c r="BK660" s="11"/>
      <c r="BL660" s="11"/>
      <c r="BM660" s="11"/>
      <c r="BN660" s="11"/>
      <c r="BO660" s="11"/>
      <c r="BP660" s="11"/>
      <c r="BQ660" s="11"/>
      <c r="BR660" s="11"/>
      <c r="BS660" s="11"/>
      <c r="BT660" s="11"/>
      <c r="BU660" s="11"/>
      <c r="BV660" s="11"/>
      <c r="BW660" s="11"/>
      <c r="BX660" s="11"/>
      <c r="BY660" s="11"/>
      <c r="BZ660" s="11"/>
      <c r="CA660" s="11"/>
      <c r="CB660" s="11"/>
      <c r="CC660" s="11"/>
      <c r="CD660" s="11"/>
      <c r="CE660" s="11"/>
      <c r="CF660" s="11"/>
      <c r="CG660" s="11"/>
      <c r="CH660" s="11"/>
      <c r="CI660" s="11"/>
      <c r="CJ660" s="11"/>
      <c r="CK660" s="11"/>
      <c r="CL660" s="11"/>
      <c r="CM660" s="11"/>
      <c r="CN660" s="11"/>
      <c r="CO660" s="11"/>
      <c r="CP660" s="11"/>
      <c r="CQ660" s="11"/>
      <c r="CR660" s="11"/>
      <c r="CS660" s="11"/>
      <c r="CT660" s="11"/>
      <c r="CU660" s="11"/>
      <c r="CV660" s="11"/>
      <c r="CW660" s="11"/>
      <c r="CX660" s="11"/>
      <c r="CY660" s="11"/>
      <c r="CZ660" s="11"/>
      <c r="DA660" s="11"/>
      <c r="DB660" s="11"/>
      <c r="DC660" s="11"/>
      <c r="DD660" s="11"/>
      <c r="DE660" s="11"/>
      <c r="DF660" s="11"/>
      <c r="DG660" s="11"/>
      <c r="DH660" s="11"/>
      <c r="DI660" s="11"/>
      <c r="DJ660" s="11"/>
      <c r="DK660" s="11"/>
      <c r="DL660" s="11"/>
      <c r="DM660" s="11"/>
      <c r="DN660" s="11"/>
      <c r="DO660" s="11"/>
      <c r="DP660" s="11"/>
      <c r="DQ660" s="11"/>
      <c r="DR660" s="11"/>
      <c r="DS660" s="11"/>
      <c r="DT660" s="11"/>
      <c r="DU660" s="11"/>
      <c r="DV660" s="11"/>
      <c r="DW660" s="11"/>
      <c r="DX660" s="11"/>
      <c r="DY660" s="11"/>
      <c r="DZ660" s="11"/>
      <c r="EA660" s="11"/>
      <c r="EB660" s="11"/>
      <c r="EC660" s="11"/>
      <c r="ED660" s="11"/>
      <c r="EE660" s="11"/>
      <c r="EF660" s="11"/>
      <c r="EG660" s="11"/>
      <c r="EH660" s="11"/>
      <c r="EI660" s="11"/>
      <c r="EJ660" s="11"/>
      <c r="EK660" s="11"/>
      <c r="EL660" s="11"/>
      <c r="EM660" s="11"/>
      <c r="EN660" s="11"/>
      <c r="EO660" s="11"/>
      <c r="EP660" s="11"/>
      <c r="EQ660" s="11"/>
      <c r="ER660" s="11"/>
      <c r="ES660" s="11"/>
      <c r="ET660" s="11"/>
      <c r="EU660" s="11"/>
      <c r="EV660" s="11"/>
      <c r="EW660" s="11"/>
      <c r="EX660" s="11"/>
      <c r="EY660" s="11"/>
      <c r="EZ660" s="11"/>
      <c r="FA660" s="11"/>
      <c r="FB660" s="11"/>
      <c r="FC660" s="11"/>
      <c r="FD660" s="11"/>
      <c r="FE660" s="11"/>
      <c r="FF660" s="11"/>
      <c r="FG660" s="11"/>
      <c r="FH660" s="11"/>
      <c r="FI660" s="11"/>
      <c r="FJ660" s="11"/>
      <c r="FK660" s="11"/>
      <c r="FL660" s="11"/>
      <c r="FM660" s="11"/>
      <c r="FN660" s="11"/>
      <c r="FO660" s="11"/>
      <c r="FP660" s="11"/>
      <c r="FQ660" s="11"/>
      <c r="FR660" s="11"/>
      <c r="FS660" s="11"/>
      <c r="FT660" s="11"/>
      <c r="FU660" s="11"/>
      <c r="FV660" s="11"/>
      <c r="FW660" s="11"/>
      <c r="FX660" s="11"/>
      <c r="FY660" s="11"/>
      <c r="FZ660" s="11"/>
      <c r="GA660" s="11"/>
      <c r="GB660" s="11"/>
      <c r="GC660" s="11"/>
      <c r="GD660" s="11"/>
      <c r="GE660" s="11"/>
      <c r="GF660" s="11"/>
      <c r="GG660" s="11"/>
      <c r="GH660" s="11"/>
      <c r="GI660" s="11"/>
      <c r="GJ660" s="11"/>
      <c r="GK660" s="11"/>
      <c r="GL660" s="11"/>
      <c r="GM660" s="11"/>
      <c r="GN660" s="11"/>
      <c r="GO660" s="11"/>
      <c r="GP660" s="11"/>
      <c r="GQ660" s="11"/>
      <c r="GR660" s="11"/>
      <c r="GS660" s="11"/>
      <c r="GT660" s="11"/>
      <c r="GU660" s="11"/>
      <c r="GV660" s="11"/>
      <c r="GW660" s="11"/>
      <c r="GX660" s="11"/>
      <c r="GY660" s="11"/>
      <c r="GZ660" s="11"/>
      <c r="HA660" s="11"/>
      <c r="HB660" s="11"/>
      <c r="HC660" s="11"/>
      <c r="HD660" s="11"/>
      <c r="HE660" s="11"/>
      <c r="HF660" s="11"/>
      <c r="HG660" s="11"/>
      <c r="HH660" s="11"/>
      <c r="HI660" s="11"/>
      <c r="HJ660" s="11"/>
      <c r="HK660" s="11"/>
      <c r="HL660" s="11"/>
      <c r="HM660" s="11"/>
      <c r="HN660" s="11"/>
      <c r="HO660" s="11"/>
      <c r="HP660" s="11"/>
      <c r="HQ660" s="11"/>
      <c r="HR660" s="11"/>
      <c r="HS660" s="11"/>
      <c r="HT660" s="11"/>
      <c r="HU660" s="11"/>
      <c r="HV660" s="11"/>
      <c r="HW660" s="11"/>
      <c r="HX660" s="11"/>
      <c r="HY660" s="11"/>
      <c r="HZ660" s="11"/>
      <c r="IA660" s="11"/>
      <c r="IB660" s="11"/>
      <c r="IC660" s="11"/>
      <c r="ID660" s="11"/>
      <c r="IE660" s="11"/>
      <c r="IF660" s="11"/>
      <c r="IG660" s="11"/>
      <c r="IH660" s="11"/>
      <c r="II660" s="11"/>
      <c r="IJ660" s="11"/>
      <c r="IK660" s="11"/>
      <c r="IL660" s="11"/>
      <c r="IM660" s="11"/>
      <c r="IN660" s="11"/>
      <c r="IO660" s="11"/>
      <c r="IP660" s="11"/>
      <c r="IQ660" s="11"/>
      <c r="IR660" s="11"/>
      <c r="IS660" s="11"/>
      <c r="IT660" s="11"/>
      <c r="IU660" s="11"/>
      <c r="IV660" s="11"/>
    </row>
    <row r="661" spans="1:256" s="9" customFormat="1" ht="25.5" x14ac:dyDescent="0.2">
      <c r="A661" s="45" t="s">
        <v>494</v>
      </c>
      <c r="B661" s="15" t="s">
        <v>97</v>
      </c>
      <c r="C661" s="56" t="s">
        <v>16</v>
      </c>
      <c r="D661" s="56" t="s">
        <v>3</v>
      </c>
      <c r="E661" s="167" t="s">
        <v>675</v>
      </c>
      <c r="F661" s="58"/>
      <c r="G661" s="168">
        <f>G662</f>
        <v>537636</v>
      </c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  <c r="BB661" s="11"/>
      <c r="BC661" s="11"/>
      <c r="BD661" s="11"/>
      <c r="BE661" s="11"/>
      <c r="BF661" s="11"/>
      <c r="BG661" s="11"/>
      <c r="BH661" s="11"/>
      <c r="BI661" s="11"/>
      <c r="BJ661" s="11"/>
      <c r="BK661" s="11"/>
      <c r="BL661" s="11"/>
      <c r="BM661" s="11"/>
      <c r="BN661" s="11"/>
      <c r="BO661" s="11"/>
      <c r="BP661" s="11"/>
      <c r="BQ661" s="11"/>
      <c r="BR661" s="11"/>
      <c r="BS661" s="11"/>
      <c r="BT661" s="11"/>
      <c r="BU661" s="11"/>
      <c r="BV661" s="11"/>
      <c r="BW661" s="11"/>
      <c r="BX661" s="11"/>
      <c r="BY661" s="11"/>
      <c r="BZ661" s="11"/>
      <c r="CA661" s="11"/>
      <c r="CB661" s="11"/>
      <c r="CC661" s="11"/>
      <c r="CD661" s="11"/>
      <c r="CE661" s="11"/>
      <c r="CF661" s="11"/>
      <c r="CG661" s="11"/>
      <c r="CH661" s="11"/>
      <c r="CI661" s="11"/>
      <c r="CJ661" s="11"/>
      <c r="CK661" s="11"/>
      <c r="CL661" s="11"/>
      <c r="CM661" s="11"/>
      <c r="CN661" s="11"/>
      <c r="CO661" s="11"/>
      <c r="CP661" s="11"/>
      <c r="CQ661" s="11"/>
      <c r="CR661" s="11"/>
      <c r="CS661" s="11"/>
      <c r="CT661" s="11"/>
      <c r="CU661" s="11"/>
      <c r="CV661" s="11"/>
      <c r="CW661" s="11"/>
      <c r="CX661" s="11"/>
      <c r="CY661" s="11"/>
      <c r="CZ661" s="11"/>
      <c r="DA661" s="11"/>
      <c r="DB661" s="11"/>
      <c r="DC661" s="11"/>
      <c r="DD661" s="11"/>
      <c r="DE661" s="11"/>
      <c r="DF661" s="11"/>
      <c r="DG661" s="11"/>
      <c r="DH661" s="11"/>
      <c r="DI661" s="11"/>
      <c r="DJ661" s="11"/>
      <c r="DK661" s="11"/>
      <c r="DL661" s="11"/>
      <c r="DM661" s="11"/>
      <c r="DN661" s="11"/>
      <c r="DO661" s="11"/>
      <c r="DP661" s="11"/>
      <c r="DQ661" s="11"/>
      <c r="DR661" s="11"/>
      <c r="DS661" s="11"/>
      <c r="DT661" s="11"/>
      <c r="DU661" s="11"/>
      <c r="DV661" s="11"/>
      <c r="DW661" s="11"/>
      <c r="DX661" s="11"/>
      <c r="DY661" s="11"/>
      <c r="DZ661" s="11"/>
      <c r="EA661" s="11"/>
      <c r="EB661" s="11"/>
      <c r="EC661" s="11"/>
      <c r="ED661" s="11"/>
      <c r="EE661" s="11"/>
      <c r="EF661" s="11"/>
      <c r="EG661" s="11"/>
      <c r="EH661" s="11"/>
      <c r="EI661" s="11"/>
      <c r="EJ661" s="11"/>
      <c r="EK661" s="11"/>
      <c r="EL661" s="11"/>
      <c r="EM661" s="11"/>
      <c r="EN661" s="11"/>
      <c r="EO661" s="11"/>
      <c r="EP661" s="11"/>
      <c r="EQ661" s="11"/>
      <c r="ER661" s="11"/>
      <c r="ES661" s="11"/>
      <c r="ET661" s="11"/>
      <c r="EU661" s="11"/>
      <c r="EV661" s="11"/>
      <c r="EW661" s="11"/>
      <c r="EX661" s="11"/>
      <c r="EY661" s="11"/>
      <c r="EZ661" s="11"/>
      <c r="FA661" s="11"/>
      <c r="FB661" s="11"/>
      <c r="FC661" s="11"/>
      <c r="FD661" s="11"/>
      <c r="FE661" s="11"/>
      <c r="FF661" s="11"/>
      <c r="FG661" s="11"/>
      <c r="FH661" s="11"/>
      <c r="FI661" s="11"/>
      <c r="FJ661" s="11"/>
      <c r="FK661" s="11"/>
      <c r="FL661" s="11"/>
      <c r="FM661" s="11"/>
      <c r="FN661" s="11"/>
      <c r="FO661" s="11"/>
      <c r="FP661" s="11"/>
      <c r="FQ661" s="11"/>
      <c r="FR661" s="11"/>
      <c r="FS661" s="11"/>
      <c r="FT661" s="11"/>
      <c r="FU661" s="11"/>
      <c r="FV661" s="11"/>
      <c r="FW661" s="11"/>
      <c r="FX661" s="11"/>
      <c r="FY661" s="11"/>
      <c r="FZ661" s="11"/>
      <c r="GA661" s="11"/>
      <c r="GB661" s="11"/>
      <c r="GC661" s="11"/>
      <c r="GD661" s="11"/>
      <c r="GE661" s="11"/>
      <c r="GF661" s="11"/>
      <c r="GG661" s="11"/>
      <c r="GH661" s="11"/>
      <c r="GI661" s="11"/>
      <c r="GJ661" s="11"/>
      <c r="GK661" s="11"/>
      <c r="GL661" s="11"/>
      <c r="GM661" s="11"/>
      <c r="GN661" s="11"/>
      <c r="GO661" s="11"/>
      <c r="GP661" s="11"/>
      <c r="GQ661" s="11"/>
      <c r="GR661" s="11"/>
      <c r="GS661" s="11"/>
      <c r="GT661" s="11"/>
      <c r="GU661" s="11"/>
      <c r="GV661" s="11"/>
      <c r="GW661" s="11"/>
      <c r="GX661" s="11"/>
      <c r="GY661" s="11"/>
      <c r="GZ661" s="11"/>
      <c r="HA661" s="11"/>
      <c r="HB661" s="11"/>
      <c r="HC661" s="11"/>
      <c r="HD661" s="11"/>
      <c r="HE661" s="11"/>
      <c r="HF661" s="11"/>
      <c r="HG661" s="11"/>
      <c r="HH661" s="11"/>
      <c r="HI661" s="11"/>
      <c r="HJ661" s="11"/>
      <c r="HK661" s="11"/>
      <c r="HL661" s="11"/>
      <c r="HM661" s="11"/>
      <c r="HN661" s="11"/>
      <c r="HO661" s="11"/>
      <c r="HP661" s="11"/>
      <c r="HQ661" s="11"/>
      <c r="HR661" s="11"/>
      <c r="HS661" s="11"/>
      <c r="HT661" s="11"/>
      <c r="HU661" s="11"/>
      <c r="HV661" s="11"/>
      <c r="HW661" s="11"/>
      <c r="HX661" s="11"/>
      <c r="HY661" s="11"/>
      <c r="HZ661" s="11"/>
      <c r="IA661" s="11"/>
      <c r="IB661" s="11"/>
      <c r="IC661" s="11"/>
      <c r="ID661" s="11"/>
      <c r="IE661" s="11"/>
      <c r="IF661" s="11"/>
      <c r="IG661" s="11"/>
      <c r="IH661" s="11"/>
      <c r="II661" s="11"/>
      <c r="IJ661" s="11"/>
      <c r="IK661" s="11"/>
      <c r="IL661" s="11"/>
      <c r="IM661" s="11"/>
      <c r="IN661" s="11"/>
      <c r="IO661" s="11"/>
      <c r="IP661" s="11"/>
      <c r="IQ661" s="11"/>
      <c r="IR661" s="11"/>
      <c r="IS661" s="11"/>
      <c r="IT661" s="11"/>
      <c r="IU661" s="11"/>
      <c r="IV661" s="11"/>
    </row>
    <row r="662" spans="1:256" s="9" customFormat="1" ht="38.25" x14ac:dyDescent="0.2">
      <c r="A662" s="88" t="s">
        <v>496</v>
      </c>
      <c r="B662" s="15" t="s">
        <v>97</v>
      </c>
      <c r="C662" s="56" t="s">
        <v>16</v>
      </c>
      <c r="D662" s="56" t="s">
        <v>3</v>
      </c>
      <c r="E662" s="167" t="s">
        <v>675</v>
      </c>
      <c r="F662" s="58">
        <v>400</v>
      </c>
      <c r="G662" s="168">
        <f>G663</f>
        <v>537636</v>
      </c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11"/>
      <c r="BC662" s="11"/>
      <c r="BD662" s="11"/>
      <c r="BE662" s="11"/>
      <c r="BF662" s="11"/>
      <c r="BG662" s="11"/>
      <c r="BH662" s="11"/>
      <c r="BI662" s="11"/>
      <c r="BJ662" s="11"/>
      <c r="BK662" s="11"/>
      <c r="BL662" s="11"/>
      <c r="BM662" s="11"/>
      <c r="BN662" s="11"/>
      <c r="BO662" s="11"/>
      <c r="BP662" s="11"/>
      <c r="BQ662" s="11"/>
      <c r="BR662" s="11"/>
      <c r="BS662" s="11"/>
      <c r="BT662" s="11"/>
      <c r="BU662" s="11"/>
      <c r="BV662" s="11"/>
      <c r="BW662" s="11"/>
      <c r="BX662" s="11"/>
      <c r="BY662" s="11"/>
      <c r="BZ662" s="11"/>
      <c r="CA662" s="11"/>
      <c r="CB662" s="11"/>
      <c r="CC662" s="11"/>
      <c r="CD662" s="11"/>
      <c r="CE662" s="11"/>
      <c r="CF662" s="11"/>
      <c r="CG662" s="11"/>
      <c r="CH662" s="11"/>
      <c r="CI662" s="11"/>
      <c r="CJ662" s="11"/>
      <c r="CK662" s="11"/>
      <c r="CL662" s="11"/>
      <c r="CM662" s="11"/>
      <c r="CN662" s="11"/>
      <c r="CO662" s="11"/>
      <c r="CP662" s="11"/>
      <c r="CQ662" s="11"/>
      <c r="CR662" s="11"/>
      <c r="CS662" s="11"/>
      <c r="CT662" s="11"/>
      <c r="CU662" s="11"/>
      <c r="CV662" s="11"/>
      <c r="CW662" s="11"/>
      <c r="CX662" s="11"/>
      <c r="CY662" s="11"/>
      <c r="CZ662" s="11"/>
      <c r="DA662" s="11"/>
      <c r="DB662" s="11"/>
      <c r="DC662" s="11"/>
      <c r="DD662" s="11"/>
      <c r="DE662" s="11"/>
      <c r="DF662" s="11"/>
      <c r="DG662" s="11"/>
      <c r="DH662" s="11"/>
      <c r="DI662" s="11"/>
      <c r="DJ662" s="11"/>
      <c r="DK662" s="11"/>
      <c r="DL662" s="11"/>
      <c r="DM662" s="11"/>
      <c r="DN662" s="11"/>
      <c r="DO662" s="11"/>
      <c r="DP662" s="11"/>
      <c r="DQ662" s="11"/>
      <c r="DR662" s="11"/>
      <c r="DS662" s="11"/>
      <c r="DT662" s="11"/>
      <c r="DU662" s="11"/>
      <c r="DV662" s="11"/>
      <c r="DW662" s="11"/>
      <c r="DX662" s="11"/>
      <c r="DY662" s="11"/>
      <c r="DZ662" s="11"/>
      <c r="EA662" s="11"/>
      <c r="EB662" s="11"/>
      <c r="EC662" s="11"/>
      <c r="ED662" s="11"/>
      <c r="EE662" s="11"/>
      <c r="EF662" s="11"/>
      <c r="EG662" s="11"/>
      <c r="EH662" s="11"/>
      <c r="EI662" s="11"/>
      <c r="EJ662" s="11"/>
      <c r="EK662" s="11"/>
      <c r="EL662" s="11"/>
      <c r="EM662" s="11"/>
      <c r="EN662" s="11"/>
      <c r="EO662" s="11"/>
      <c r="EP662" s="11"/>
      <c r="EQ662" s="11"/>
      <c r="ER662" s="11"/>
      <c r="ES662" s="11"/>
      <c r="ET662" s="11"/>
      <c r="EU662" s="11"/>
      <c r="EV662" s="11"/>
      <c r="EW662" s="11"/>
      <c r="EX662" s="11"/>
      <c r="EY662" s="11"/>
      <c r="EZ662" s="11"/>
      <c r="FA662" s="11"/>
      <c r="FB662" s="11"/>
      <c r="FC662" s="11"/>
      <c r="FD662" s="11"/>
      <c r="FE662" s="11"/>
      <c r="FF662" s="11"/>
      <c r="FG662" s="11"/>
      <c r="FH662" s="11"/>
      <c r="FI662" s="11"/>
      <c r="FJ662" s="11"/>
      <c r="FK662" s="11"/>
      <c r="FL662" s="11"/>
      <c r="FM662" s="11"/>
      <c r="FN662" s="11"/>
      <c r="FO662" s="11"/>
      <c r="FP662" s="11"/>
      <c r="FQ662" s="11"/>
      <c r="FR662" s="11"/>
      <c r="FS662" s="11"/>
      <c r="FT662" s="11"/>
      <c r="FU662" s="11"/>
      <c r="FV662" s="11"/>
      <c r="FW662" s="11"/>
      <c r="FX662" s="11"/>
      <c r="FY662" s="11"/>
      <c r="FZ662" s="11"/>
      <c r="GA662" s="11"/>
      <c r="GB662" s="11"/>
      <c r="GC662" s="11"/>
      <c r="GD662" s="11"/>
      <c r="GE662" s="11"/>
      <c r="GF662" s="11"/>
      <c r="GG662" s="11"/>
      <c r="GH662" s="11"/>
      <c r="GI662" s="11"/>
      <c r="GJ662" s="11"/>
      <c r="GK662" s="11"/>
      <c r="GL662" s="11"/>
      <c r="GM662" s="11"/>
      <c r="GN662" s="11"/>
      <c r="GO662" s="11"/>
      <c r="GP662" s="11"/>
      <c r="GQ662" s="11"/>
      <c r="GR662" s="11"/>
      <c r="GS662" s="11"/>
      <c r="GT662" s="11"/>
      <c r="GU662" s="11"/>
      <c r="GV662" s="11"/>
      <c r="GW662" s="11"/>
      <c r="GX662" s="11"/>
      <c r="GY662" s="11"/>
      <c r="GZ662" s="11"/>
      <c r="HA662" s="11"/>
      <c r="HB662" s="11"/>
      <c r="HC662" s="11"/>
      <c r="HD662" s="11"/>
      <c r="HE662" s="11"/>
      <c r="HF662" s="11"/>
      <c r="HG662" s="11"/>
      <c r="HH662" s="11"/>
      <c r="HI662" s="11"/>
      <c r="HJ662" s="11"/>
      <c r="HK662" s="11"/>
      <c r="HL662" s="11"/>
      <c r="HM662" s="11"/>
      <c r="HN662" s="11"/>
      <c r="HO662" s="11"/>
      <c r="HP662" s="11"/>
      <c r="HQ662" s="11"/>
      <c r="HR662" s="11"/>
      <c r="HS662" s="11"/>
      <c r="HT662" s="11"/>
      <c r="HU662" s="11"/>
      <c r="HV662" s="11"/>
      <c r="HW662" s="11"/>
      <c r="HX662" s="11"/>
      <c r="HY662" s="11"/>
      <c r="HZ662" s="11"/>
      <c r="IA662" s="11"/>
      <c r="IB662" s="11"/>
      <c r="IC662" s="11"/>
      <c r="ID662" s="11"/>
      <c r="IE662" s="11"/>
      <c r="IF662" s="11"/>
      <c r="IG662" s="11"/>
      <c r="IH662" s="11"/>
      <c r="II662" s="11"/>
      <c r="IJ662" s="11"/>
      <c r="IK662" s="11"/>
      <c r="IL662" s="11"/>
      <c r="IM662" s="11"/>
      <c r="IN662" s="11"/>
      <c r="IO662" s="11"/>
      <c r="IP662" s="11"/>
      <c r="IQ662" s="11"/>
      <c r="IR662" s="11"/>
      <c r="IS662" s="11"/>
      <c r="IT662" s="11"/>
      <c r="IU662" s="11"/>
      <c r="IV662" s="11"/>
    </row>
    <row r="663" spans="1:256" s="9" customFormat="1" ht="51" x14ac:dyDescent="0.2">
      <c r="A663" s="88" t="s">
        <v>745</v>
      </c>
      <c r="B663" s="15" t="s">
        <v>97</v>
      </c>
      <c r="C663" s="56" t="s">
        <v>16</v>
      </c>
      <c r="D663" s="56" t="s">
        <v>3</v>
      </c>
      <c r="E663" s="167" t="s">
        <v>675</v>
      </c>
      <c r="F663" s="58">
        <v>410</v>
      </c>
      <c r="G663" s="168">
        <f>450000+45+11+112577-24997</f>
        <v>537636</v>
      </c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11"/>
      <c r="BC663" s="11"/>
      <c r="BD663" s="11"/>
      <c r="BE663" s="11"/>
      <c r="BF663" s="11"/>
      <c r="BG663" s="11"/>
      <c r="BH663" s="11"/>
      <c r="BI663" s="11"/>
      <c r="BJ663" s="11"/>
      <c r="BK663" s="11"/>
      <c r="BL663" s="11"/>
      <c r="BM663" s="11"/>
      <c r="BN663" s="11"/>
      <c r="BO663" s="11"/>
      <c r="BP663" s="11"/>
      <c r="BQ663" s="11"/>
      <c r="BR663" s="11"/>
      <c r="BS663" s="11"/>
      <c r="BT663" s="11"/>
      <c r="BU663" s="11"/>
      <c r="BV663" s="11"/>
      <c r="BW663" s="11"/>
      <c r="BX663" s="11"/>
      <c r="BY663" s="11"/>
      <c r="BZ663" s="11"/>
      <c r="CA663" s="11"/>
      <c r="CB663" s="11"/>
      <c r="CC663" s="11"/>
      <c r="CD663" s="11"/>
      <c r="CE663" s="11"/>
      <c r="CF663" s="11"/>
      <c r="CG663" s="11"/>
      <c r="CH663" s="11"/>
      <c r="CI663" s="11"/>
      <c r="CJ663" s="11"/>
      <c r="CK663" s="11"/>
      <c r="CL663" s="11"/>
      <c r="CM663" s="11"/>
      <c r="CN663" s="11"/>
      <c r="CO663" s="11"/>
      <c r="CP663" s="11"/>
      <c r="CQ663" s="11"/>
      <c r="CR663" s="11"/>
      <c r="CS663" s="11"/>
      <c r="CT663" s="11"/>
      <c r="CU663" s="11"/>
      <c r="CV663" s="11"/>
      <c r="CW663" s="11"/>
      <c r="CX663" s="11"/>
      <c r="CY663" s="11"/>
      <c r="CZ663" s="11"/>
      <c r="DA663" s="11"/>
      <c r="DB663" s="11"/>
      <c r="DC663" s="11"/>
      <c r="DD663" s="11"/>
      <c r="DE663" s="11"/>
      <c r="DF663" s="11"/>
      <c r="DG663" s="11"/>
      <c r="DH663" s="11"/>
      <c r="DI663" s="11"/>
      <c r="DJ663" s="11"/>
      <c r="DK663" s="11"/>
      <c r="DL663" s="11"/>
      <c r="DM663" s="11"/>
      <c r="DN663" s="11"/>
      <c r="DO663" s="11"/>
      <c r="DP663" s="11"/>
      <c r="DQ663" s="11"/>
      <c r="DR663" s="11"/>
      <c r="DS663" s="11"/>
      <c r="DT663" s="11"/>
      <c r="DU663" s="11"/>
      <c r="DV663" s="11"/>
      <c r="DW663" s="11"/>
      <c r="DX663" s="11"/>
      <c r="DY663" s="11"/>
      <c r="DZ663" s="11"/>
      <c r="EA663" s="11"/>
      <c r="EB663" s="11"/>
      <c r="EC663" s="11"/>
      <c r="ED663" s="11"/>
      <c r="EE663" s="11"/>
      <c r="EF663" s="11"/>
      <c r="EG663" s="11"/>
      <c r="EH663" s="11"/>
      <c r="EI663" s="11"/>
      <c r="EJ663" s="11"/>
      <c r="EK663" s="11"/>
      <c r="EL663" s="11"/>
      <c r="EM663" s="11"/>
      <c r="EN663" s="11"/>
      <c r="EO663" s="11"/>
      <c r="EP663" s="11"/>
      <c r="EQ663" s="11"/>
      <c r="ER663" s="11"/>
      <c r="ES663" s="11"/>
      <c r="ET663" s="11"/>
      <c r="EU663" s="11"/>
      <c r="EV663" s="11"/>
      <c r="EW663" s="11"/>
      <c r="EX663" s="11"/>
      <c r="EY663" s="11"/>
      <c r="EZ663" s="11"/>
      <c r="FA663" s="11"/>
      <c r="FB663" s="11"/>
      <c r="FC663" s="11"/>
      <c r="FD663" s="11"/>
      <c r="FE663" s="11"/>
      <c r="FF663" s="11"/>
      <c r="FG663" s="11"/>
      <c r="FH663" s="11"/>
      <c r="FI663" s="11"/>
      <c r="FJ663" s="11"/>
      <c r="FK663" s="11"/>
      <c r="FL663" s="11"/>
      <c r="FM663" s="11"/>
      <c r="FN663" s="11"/>
      <c r="FO663" s="11"/>
      <c r="FP663" s="11"/>
      <c r="FQ663" s="11"/>
      <c r="FR663" s="11"/>
      <c r="FS663" s="11"/>
      <c r="FT663" s="11"/>
      <c r="FU663" s="11"/>
      <c r="FV663" s="11"/>
      <c r="FW663" s="11"/>
      <c r="FX663" s="11"/>
      <c r="FY663" s="11"/>
      <c r="FZ663" s="11"/>
      <c r="GA663" s="11"/>
      <c r="GB663" s="11"/>
      <c r="GC663" s="11"/>
      <c r="GD663" s="11"/>
      <c r="GE663" s="11"/>
      <c r="GF663" s="11"/>
      <c r="GG663" s="11"/>
      <c r="GH663" s="11"/>
      <c r="GI663" s="11"/>
      <c r="GJ663" s="11"/>
      <c r="GK663" s="11"/>
      <c r="GL663" s="11"/>
      <c r="GM663" s="11"/>
      <c r="GN663" s="11"/>
      <c r="GO663" s="11"/>
      <c r="GP663" s="11"/>
      <c r="GQ663" s="11"/>
      <c r="GR663" s="11"/>
      <c r="GS663" s="11"/>
      <c r="GT663" s="11"/>
      <c r="GU663" s="11"/>
      <c r="GV663" s="11"/>
      <c r="GW663" s="11"/>
      <c r="GX663" s="11"/>
      <c r="GY663" s="11"/>
      <c r="GZ663" s="11"/>
      <c r="HA663" s="11"/>
      <c r="HB663" s="11"/>
      <c r="HC663" s="11"/>
      <c r="HD663" s="11"/>
      <c r="HE663" s="11"/>
      <c r="HF663" s="11"/>
      <c r="HG663" s="11"/>
      <c r="HH663" s="11"/>
      <c r="HI663" s="11"/>
      <c r="HJ663" s="11"/>
      <c r="HK663" s="11"/>
      <c r="HL663" s="11"/>
      <c r="HM663" s="11"/>
      <c r="HN663" s="11"/>
      <c r="HO663" s="11"/>
      <c r="HP663" s="11"/>
      <c r="HQ663" s="11"/>
      <c r="HR663" s="11"/>
      <c r="HS663" s="11"/>
      <c r="HT663" s="11"/>
      <c r="HU663" s="11"/>
      <c r="HV663" s="11"/>
      <c r="HW663" s="11"/>
      <c r="HX663" s="11"/>
      <c r="HY663" s="11"/>
      <c r="HZ663" s="11"/>
      <c r="IA663" s="11"/>
      <c r="IB663" s="11"/>
      <c r="IC663" s="11"/>
      <c r="ID663" s="11"/>
      <c r="IE663" s="11"/>
      <c r="IF663" s="11"/>
      <c r="IG663" s="11"/>
      <c r="IH663" s="11"/>
      <c r="II663" s="11"/>
      <c r="IJ663" s="11"/>
      <c r="IK663" s="11"/>
      <c r="IL663" s="11"/>
      <c r="IM663" s="11"/>
      <c r="IN663" s="11"/>
      <c r="IO663" s="11"/>
      <c r="IP663" s="11"/>
      <c r="IQ663" s="11"/>
      <c r="IR663" s="11"/>
      <c r="IS663" s="11"/>
      <c r="IT663" s="11"/>
      <c r="IU663" s="11"/>
      <c r="IV663" s="11"/>
    </row>
    <row r="664" spans="1:256" ht="53.25" customHeight="1" x14ac:dyDescent="0.2">
      <c r="A664" s="55" t="s">
        <v>489</v>
      </c>
      <c r="B664" s="15" t="s">
        <v>97</v>
      </c>
      <c r="C664" s="52" t="s">
        <v>16</v>
      </c>
      <c r="D664" s="52" t="s">
        <v>3</v>
      </c>
      <c r="E664" s="18" t="s">
        <v>491</v>
      </c>
      <c r="F664" s="54"/>
      <c r="G664" s="18">
        <f t="shared" ref="G664:G666" si="3">G665</f>
        <v>14100</v>
      </c>
    </row>
    <row r="665" spans="1:256" ht="84" customHeight="1" x14ac:dyDescent="0.2">
      <c r="A665" s="55" t="s">
        <v>558</v>
      </c>
      <c r="B665" s="15" t="s">
        <v>97</v>
      </c>
      <c r="C665" s="52" t="s">
        <v>16</v>
      </c>
      <c r="D665" s="52" t="s">
        <v>3</v>
      </c>
      <c r="E665" s="18" t="s">
        <v>491</v>
      </c>
      <c r="F665" s="54"/>
      <c r="G665" s="18">
        <f t="shared" si="3"/>
        <v>14100</v>
      </c>
    </row>
    <row r="666" spans="1:256" ht="45" customHeight="1" x14ac:dyDescent="0.2">
      <c r="A666" s="166" t="s">
        <v>359</v>
      </c>
      <c r="B666" s="22" t="s">
        <v>97</v>
      </c>
      <c r="C666" s="169" t="s">
        <v>16</v>
      </c>
      <c r="D666" s="169" t="s">
        <v>3</v>
      </c>
      <c r="E666" s="170" t="s">
        <v>491</v>
      </c>
      <c r="F666" s="171">
        <v>200</v>
      </c>
      <c r="G666" s="170">
        <f t="shared" si="3"/>
        <v>14100</v>
      </c>
    </row>
    <row r="667" spans="1:256" s="9" customFormat="1" ht="38.25" x14ac:dyDescent="0.2">
      <c r="A667" s="166" t="s">
        <v>360</v>
      </c>
      <c r="B667" s="15" t="s">
        <v>97</v>
      </c>
      <c r="C667" s="52" t="s">
        <v>16</v>
      </c>
      <c r="D667" s="52" t="s">
        <v>3</v>
      </c>
      <c r="E667" s="18" t="s">
        <v>491</v>
      </c>
      <c r="F667" s="73">
        <v>240</v>
      </c>
      <c r="G667" s="172">
        <f>13000+1100</f>
        <v>14100</v>
      </c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  <c r="BB667" s="11"/>
      <c r="BC667" s="11"/>
      <c r="BD667" s="11"/>
      <c r="BE667" s="11"/>
      <c r="BF667" s="11"/>
      <c r="BG667" s="11"/>
      <c r="BH667" s="11"/>
      <c r="BI667" s="11"/>
      <c r="BJ667" s="11"/>
      <c r="BK667" s="11"/>
      <c r="BL667" s="11"/>
      <c r="BM667" s="11"/>
      <c r="BN667" s="11"/>
      <c r="BO667" s="11"/>
      <c r="BP667" s="11"/>
      <c r="BQ667" s="11"/>
      <c r="BR667" s="11"/>
      <c r="BS667" s="11"/>
      <c r="BT667" s="11"/>
      <c r="BU667" s="11"/>
      <c r="BV667" s="11"/>
      <c r="BW667" s="11"/>
      <c r="BX667" s="11"/>
      <c r="BY667" s="11"/>
      <c r="BZ667" s="11"/>
      <c r="CA667" s="11"/>
      <c r="CB667" s="11"/>
      <c r="CC667" s="11"/>
      <c r="CD667" s="11"/>
      <c r="CE667" s="11"/>
      <c r="CF667" s="11"/>
      <c r="CG667" s="11"/>
      <c r="CH667" s="11"/>
      <c r="CI667" s="11"/>
      <c r="CJ667" s="11"/>
      <c r="CK667" s="11"/>
      <c r="CL667" s="11"/>
      <c r="CM667" s="11"/>
      <c r="CN667" s="11"/>
      <c r="CO667" s="11"/>
      <c r="CP667" s="11"/>
      <c r="CQ667" s="11"/>
      <c r="CR667" s="11"/>
      <c r="CS667" s="11"/>
      <c r="CT667" s="11"/>
      <c r="CU667" s="11"/>
      <c r="CV667" s="11"/>
      <c r="CW667" s="11"/>
      <c r="CX667" s="11"/>
      <c r="CY667" s="11"/>
      <c r="CZ667" s="11"/>
      <c r="DA667" s="11"/>
      <c r="DB667" s="11"/>
      <c r="DC667" s="11"/>
      <c r="DD667" s="11"/>
      <c r="DE667" s="11"/>
      <c r="DF667" s="11"/>
      <c r="DG667" s="11"/>
      <c r="DH667" s="11"/>
      <c r="DI667" s="11"/>
      <c r="DJ667" s="11"/>
      <c r="DK667" s="11"/>
      <c r="DL667" s="11"/>
      <c r="DM667" s="11"/>
      <c r="DN667" s="11"/>
      <c r="DO667" s="11"/>
      <c r="DP667" s="11"/>
      <c r="DQ667" s="11"/>
      <c r="DR667" s="11"/>
      <c r="DS667" s="11"/>
      <c r="DT667" s="11"/>
      <c r="DU667" s="11"/>
      <c r="DV667" s="11"/>
      <c r="DW667" s="11"/>
      <c r="DX667" s="11"/>
      <c r="DY667" s="11"/>
      <c r="DZ667" s="11"/>
      <c r="EA667" s="11"/>
      <c r="EB667" s="11"/>
      <c r="EC667" s="11"/>
      <c r="ED667" s="11"/>
      <c r="EE667" s="11"/>
      <c r="EF667" s="11"/>
      <c r="EG667" s="11"/>
      <c r="EH667" s="11"/>
      <c r="EI667" s="11"/>
      <c r="EJ667" s="11"/>
      <c r="EK667" s="11"/>
      <c r="EL667" s="11"/>
      <c r="EM667" s="11"/>
      <c r="EN667" s="11"/>
      <c r="EO667" s="11"/>
      <c r="EP667" s="11"/>
      <c r="EQ667" s="11"/>
      <c r="ER667" s="11"/>
      <c r="ES667" s="11"/>
      <c r="ET667" s="11"/>
      <c r="EU667" s="11"/>
      <c r="EV667" s="11"/>
      <c r="EW667" s="11"/>
      <c r="EX667" s="11"/>
      <c r="EY667" s="11"/>
      <c r="EZ667" s="11"/>
      <c r="FA667" s="11"/>
      <c r="FB667" s="11"/>
      <c r="FC667" s="11"/>
      <c r="FD667" s="11"/>
      <c r="FE667" s="11"/>
      <c r="FF667" s="11"/>
      <c r="FG667" s="11"/>
      <c r="FH667" s="11"/>
      <c r="FI667" s="11"/>
      <c r="FJ667" s="11"/>
      <c r="FK667" s="11"/>
      <c r="FL667" s="11"/>
      <c r="FM667" s="11"/>
      <c r="FN667" s="11"/>
      <c r="FO667" s="11"/>
      <c r="FP667" s="11"/>
      <c r="FQ667" s="11"/>
      <c r="FR667" s="11"/>
      <c r="FS667" s="11"/>
      <c r="FT667" s="11"/>
      <c r="FU667" s="11"/>
      <c r="FV667" s="11"/>
      <c r="FW667" s="11"/>
      <c r="FX667" s="11"/>
      <c r="FY667" s="11"/>
      <c r="FZ667" s="11"/>
      <c r="GA667" s="11"/>
      <c r="GB667" s="11"/>
      <c r="GC667" s="11"/>
      <c r="GD667" s="11"/>
      <c r="GE667" s="11"/>
      <c r="GF667" s="11"/>
      <c r="GG667" s="11"/>
      <c r="GH667" s="11"/>
      <c r="GI667" s="11"/>
      <c r="GJ667" s="11"/>
      <c r="GK667" s="11"/>
      <c r="GL667" s="11"/>
      <c r="GM667" s="11"/>
      <c r="GN667" s="11"/>
      <c r="GO667" s="11"/>
      <c r="GP667" s="11"/>
      <c r="GQ667" s="11"/>
      <c r="GR667" s="11"/>
      <c r="GS667" s="11"/>
      <c r="GT667" s="11"/>
      <c r="GU667" s="11"/>
      <c r="GV667" s="11"/>
      <c r="GW667" s="11"/>
      <c r="GX667" s="11"/>
      <c r="GY667" s="11"/>
      <c r="GZ667" s="11"/>
      <c r="HA667" s="11"/>
      <c r="HB667" s="11"/>
      <c r="HC667" s="11"/>
      <c r="HD667" s="11"/>
      <c r="HE667" s="11"/>
      <c r="HF667" s="11"/>
      <c r="HG667" s="11"/>
      <c r="HH667" s="11"/>
      <c r="HI667" s="11"/>
      <c r="HJ667" s="11"/>
      <c r="HK667" s="11"/>
      <c r="HL667" s="11"/>
      <c r="HM667" s="11"/>
      <c r="HN667" s="11"/>
      <c r="HO667" s="11"/>
      <c r="HP667" s="11"/>
      <c r="HQ667" s="11"/>
      <c r="HR667" s="11"/>
      <c r="HS667" s="11"/>
      <c r="HT667" s="11"/>
      <c r="HU667" s="11"/>
      <c r="HV667" s="11"/>
      <c r="HW667" s="11"/>
      <c r="HX667" s="11"/>
      <c r="HY667" s="11"/>
      <c r="HZ667" s="11"/>
      <c r="IA667" s="11"/>
      <c r="IB667" s="11"/>
      <c r="IC667" s="11"/>
      <c r="ID667" s="11"/>
      <c r="IE667" s="11"/>
      <c r="IF667" s="11"/>
      <c r="IG667" s="11"/>
      <c r="IH667" s="11"/>
      <c r="II667" s="11"/>
      <c r="IJ667" s="11"/>
      <c r="IK667" s="11"/>
      <c r="IL667" s="11"/>
      <c r="IM667" s="11"/>
      <c r="IN667" s="11"/>
      <c r="IO667" s="11"/>
      <c r="IP667" s="11"/>
      <c r="IQ667" s="11"/>
      <c r="IR667" s="11"/>
      <c r="IS667" s="11"/>
      <c r="IT667" s="11"/>
      <c r="IU667" s="11"/>
      <c r="IV667" s="11"/>
    </row>
    <row r="668" spans="1:256" s="9" customFormat="1" ht="76.5" customHeight="1" x14ac:dyDescent="0.2">
      <c r="A668" s="181" t="s">
        <v>871</v>
      </c>
      <c r="B668" s="15" t="s">
        <v>97</v>
      </c>
      <c r="C668" s="52" t="s">
        <v>16</v>
      </c>
      <c r="D668" s="52" t="s">
        <v>3</v>
      </c>
      <c r="E668" s="149" t="s">
        <v>872</v>
      </c>
      <c r="F668" s="183"/>
      <c r="G668" s="168">
        <f>G669</f>
        <v>11661</v>
      </c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  <c r="BB668" s="11"/>
      <c r="BC668" s="11"/>
      <c r="BD668" s="11"/>
      <c r="BE668" s="11"/>
      <c r="BF668" s="11"/>
      <c r="BG668" s="11"/>
      <c r="BH668" s="11"/>
      <c r="BI668" s="11"/>
      <c r="BJ668" s="11"/>
      <c r="BK668" s="11"/>
      <c r="BL668" s="11"/>
      <c r="BM668" s="11"/>
      <c r="BN668" s="11"/>
      <c r="BO668" s="11"/>
      <c r="BP668" s="11"/>
      <c r="BQ668" s="11"/>
      <c r="BR668" s="11"/>
      <c r="BS668" s="11"/>
      <c r="BT668" s="11"/>
      <c r="BU668" s="11"/>
      <c r="BV668" s="11"/>
      <c r="BW668" s="11"/>
      <c r="BX668" s="11"/>
      <c r="BY668" s="11"/>
      <c r="BZ668" s="11"/>
      <c r="CA668" s="11"/>
      <c r="CB668" s="11"/>
      <c r="CC668" s="11"/>
      <c r="CD668" s="11"/>
      <c r="CE668" s="11"/>
      <c r="CF668" s="11"/>
      <c r="CG668" s="11"/>
      <c r="CH668" s="11"/>
      <c r="CI668" s="11"/>
      <c r="CJ668" s="11"/>
      <c r="CK668" s="11"/>
      <c r="CL668" s="11"/>
      <c r="CM668" s="11"/>
      <c r="CN668" s="11"/>
      <c r="CO668" s="11"/>
      <c r="CP668" s="11"/>
      <c r="CQ668" s="11"/>
      <c r="CR668" s="11"/>
      <c r="CS668" s="11"/>
      <c r="CT668" s="11"/>
      <c r="CU668" s="11"/>
      <c r="CV668" s="11"/>
      <c r="CW668" s="11"/>
      <c r="CX668" s="11"/>
      <c r="CY668" s="11"/>
      <c r="CZ668" s="11"/>
      <c r="DA668" s="11"/>
      <c r="DB668" s="11"/>
      <c r="DC668" s="11"/>
      <c r="DD668" s="11"/>
      <c r="DE668" s="11"/>
      <c r="DF668" s="11"/>
      <c r="DG668" s="11"/>
      <c r="DH668" s="11"/>
      <c r="DI668" s="11"/>
      <c r="DJ668" s="11"/>
      <c r="DK668" s="11"/>
      <c r="DL668" s="11"/>
      <c r="DM668" s="11"/>
      <c r="DN668" s="11"/>
      <c r="DO668" s="11"/>
      <c r="DP668" s="11"/>
      <c r="DQ668" s="11"/>
      <c r="DR668" s="11"/>
      <c r="DS668" s="11"/>
      <c r="DT668" s="11"/>
      <c r="DU668" s="11"/>
      <c r="DV668" s="11"/>
      <c r="DW668" s="11"/>
      <c r="DX668" s="11"/>
      <c r="DY668" s="11"/>
      <c r="DZ668" s="11"/>
      <c r="EA668" s="11"/>
      <c r="EB668" s="11"/>
      <c r="EC668" s="11"/>
      <c r="ED668" s="11"/>
      <c r="EE668" s="11"/>
      <c r="EF668" s="11"/>
      <c r="EG668" s="11"/>
      <c r="EH668" s="11"/>
      <c r="EI668" s="11"/>
      <c r="EJ668" s="11"/>
      <c r="EK668" s="11"/>
      <c r="EL668" s="11"/>
      <c r="EM668" s="11"/>
      <c r="EN668" s="11"/>
      <c r="EO668" s="11"/>
      <c r="EP668" s="11"/>
      <c r="EQ668" s="11"/>
      <c r="ER668" s="11"/>
      <c r="ES668" s="11"/>
      <c r="ET668" s="11"/>
      <c r="EU668" s="11"/>
      <c r="EV668" s="11"/>
      <c r="EW668" s="11"/>
      <c r="EX668" s="11"/>
      <c r="EY668" s="11"/>
      <c r="EZ668" s="11"/>
      <c r="FA668" s="11"/>
      <c r="FB668" s="11"/>
      <c r="FC668" s="11"/>
      <c r="FD668" s="11"/>
      <c r="FE668" s="11"/>
      <c r="FF668" s="11"/>
      <c r="FG668" s="11"/>
      <c r="FH668" s="11"/>
      <c r="FI668" s="11"/>
      <c r="FJ668" s="11"/>
      <c r="FK668" s="11"/>
      <c r="FL668" s="11"/>
      <c r="FM668" s="11"/>
      <c r="FN668" s="11"/>
      <c r="FO668" s="11"/>
      <c r="FP668" s="11"/>
      <c r="FQ668" s="11"/>
      <c r="FR668" s="11"/>
      <c r="FS668" s="11"/>
      <c r="FT668" s="11"/>
      <c r="FU668" s="11"/>
      <c r="FV668" s="11"/>
      <c r="FW668" s="11"/>
      <c r="FX668" s="11"/>
      <c r="FY668" s="11"/>
      <c r="FZ668" s="11"/>
      <c r="GA668" s="11"/>
      <c r="GB668" s="11"/>
      <c r="GC668" s="11"/>
      <c r="GD668" s="11"/>
      <c r="GE668" s="11"/>
      <c r="GF668" s="11"/>
      <c r="GG668" s="11"/>
      <c r="GH668" s="11"/>
      <c r="GI668" s="11"/>
      <c r="GJ668" s="11"/>
      <c r="GK668" s="11"/>
      <c r="GL668" s="11"/>
      <c r="GM668" s="11"/>
      <c r="GN668" s="11"/>
      <c r="GO668" s="11"/>
      <c r="GP668" s="11"/>
      <c r="GQ668" s="11"/>
      <c r="GR668" s="11"/>
      <c r="GS668" s="11"/>
      <c r="GT668" s="11"/>
      <c r="GU668" s="11"/>
      <c r="GV668" s="11"/>
      <c r="GW668" s="11"/>
      <c r="GX668" s="11"/>
      <c r="GY668" s="11"/>
      <c r="GZ668" s="11"/>
      <c r="HA668" s="11"/>
      <c r="HB668" s="11"/>
      <c r="HC668" s="11"/>
      <c r="HD668" s="11"/>
      <c r="HE668" s="11"/>
      <c r="HF668" s="11"/>
      <c r="HG668" s="11"/>
      <c r="HH668" s="11"/>
      <c r="HI668" s="11"/>
      <c r="HJ668" s="11"/>
      <c r="HK668" s="11"/>
      <c r="HL668" s="11"/>
      <c r="HM668" s="11"/>
      <c r="HN668" s="11"/>
      <c r="HO668" s="11"/>
      <c r="HP668" s="11"/>
      <c r="HQ668" s="11"/>
      <c r="HR668" s="11"/>
      <c r="HS668" s="11"/>
      <c r="HT668" s="11"/>
      <c r="HU668" s="11"/>
      <c r="HV668" s="11"/>
      <c r="HW668" s="11"/>
      <c r="HX668" s="11"/>
      <c r="HY668" s="11"/>
      <c r="HZ668" s="11"/>
      <c r="IA668" s="11"/>
      <c r="IB668" s="11"/>
      <c r="IC668" s="11"/>
      <c r="ID668" s="11"/>
      <c r="IE668" s="11"/>
      <c r="IF668" s="11"/>
      <c r="IG668" s="11"/>
      <c r="IH668" s="11"/>
      <c r="II668" s="11"/>
      <c r="IJ668" s="11"/>
      <c r="IK668" s="11"/>
      <c r="IL668" s="11"/>
      <c r="IM668" s="11"/>
      <c r="IN668" s="11"/>
      <c r="IO668" s="11"/>
      <c r="IP668" s="11"/>
      <c r="IQ668" s="11"/>
      <c r="IR668" s="11"/>
      <c r="IS668" s="11"/>
      <c r="IT668" s="11"/>
      <c r="IU668" s="11"/>
      <c r="IV668" s="11"/>
    </row>
    <row r="669" spans="1:256" s="9" customFormat="1" ht="25.5" x14ac:dyDescent="0.2">
      <c r="A669" s="181" t="s">
        <v>494</v>
      </c>
      <c r="B669" s="15" t="s">
        <v>97</v>
      </c>
      <c r="C669" s="52" t="s">
        <v>16</v>
      </c>
      <c r="D669" s="52" t="s">
        <v>3</v>
      </c>
      <c r="E669" s="149" t="s">
        <v>872</v>
      </c>
      <c r="F669" s="183"/>
      <c r="G669" s="168">
        <f>G670</f>
        <v>11661</v>
      </c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11"/>
      <c r="AY669" s="11"/>
      <c r="AZ669" s="11"/>
      <c r="BA669" s="11"/>
      <c r="BB669" s="11"/>
      <c r="BC669" s="11"/>
      <c r="BD669" s="11"/>
      <c r="BE669" s="11"/>
      <c r="BF669" s="11"/>
      <c r="BG669" s="11"/>
      <c r="BH669" s="11"/>
      <c r="BI669" s="11"/>
      <c r="BJ669" s="11"/>
      <c r="BK669" s="11"/>
      <c r="BL669" s="11"/>
      <c r="BM669" s="11"/>
      <c r="BN669" s="11"/>
      <c r="BO669" s="11"/>
      <c r="BP669" s="11"/>
      <c r="BQ669" s="11"/>
      <c r="BR669" s="11"/>
      <c r="BS669" s="11"/>
      <c r="BT669" s="11"/>
      <c r="BU669" s="11"/>
      <c r="BV669" s="11"/>
      <c r="BW669" s="11"/>
      <c r="BX669" s="11"/>
      <c r="BY669" s="11"/>
      <c r="BZ669" s="11"/>
      <c r="CA669" s="11"/>
      <c r="CB669" s="11"/>
      <c r="CC669" s="11"/>
      <c r="CD669" s="11"/>
      <c r="CE669" s="11"/>
      <c r="CF669" s="11"/>
      <c r="CG669" s="11"/>
      <c r="CH669" s="11"/>
      <c r="CI669" s="11"/>
      <c r="CJ669" s="11"/>
      <c r="CK669" s="11"/>
      <c r="CL669" s="11"/>
      <c r="CM669" s="11"/>
      <c r="CN669" s="11"/>
      <c r="CO669" s="11"/>
      <c r="CP669" s="11"/>
      <c r="CQ669" s="11"/>
      <c r="CR669" s="11"/>
      <c r="CS669" s="11"/>
      <c r="CT669" s="11"/>
      <c r="CU669" s="11"/>
      <c r="CV669" s="11"/>
      <c r="CW669" s="11"/>
      <c r="CX669" s="11"/>
      <c r="CY669" s="11"/>
      <c r="CZ669" s="11"/>
      <c r="DA669" s="11"/>
      <c r="DB669" s="11"/>
      <c r="DC669" s="11"/>
      <c r="DD669" s="11"/>
      <c r="DE669" s="11"/>
      <c r="DF669" s="11"/>
      <c r="DG669" s="11"/>
      <c r="DH669" s="11"/>
      <c r="DI669" s="11"/>
      <c r="DJ669" s="11"/>
      <c r="DK669" s="11"/>
      <c r="DL669" s="11"/>
      <c r="DM669" s="11"/>
      <c r="DN669" s="11"/>
      <c r="DO669" s="11"/>
      <c r="DP669" s="11"/>
      <c r="DQ669" s="11"/>
      <c r="DR669" s="11"/>
      <c r="DS669" s="11"/>
      <c r="DT669" s="11"/>
      <c r="DU669" s="11"/>
      <c r="DV669" s="11"/>
      <c r="DW669" s="11"/>
      <c r="DX669" s="11"/>
      <c r="DY669" s="11"/>
      <c r="DZ669" s="11"/>
      <c r="EA669" s="11"/>
      <c r="EB669" s="11"/>
      <c r="EC669" s="11"/>
      <c r="ED669" s="11"/>
      <c r="EE669" s="11"/>
      <c r="EF669" s="11"/>
      <c r="EG669" s="11"/>
      <c r="EH669" s="11"/>
      <c r="EI669" s="11"/>
      <c r="EJ669" s="11"/>
      <c r="EK669" s="11"/>
      <c r="EL669" s="11"/>
      <c r="EM669" s="11"/>
      <c r="EN669" s="11"/>
      <c r="EO669" s="11"/>
      <c r="EP669" s="11"/>
      <c r="EQ669" s="11"/>
      <c r="ER669" s="11"/>
      <c r="ES669" s="11"/>
      <c r="ET669" s="11"/>
      <c r="EU669" s="11"/>
      <c r="EV669" s="11"/>
      <c r="EW669" s="11"/>
      <c r="EX669" s="11"/>
      <c r="EY669" s="11"/>
      <c r="EZ669" s="11"/>
      <c r="FA669" s="11"/>
      <c r="FB669" s="11"/>
      <c r="FC669" s="11"/>
      <c r="FD669" s="11"/>
      <c r="FE669" s="11"/>
      <c r="FF669" s="11"/>
      <c r="FG669" s="11"/>
      <c r="FH669" s="11"/>
      <c r="FI669" s="11"/>
      <c r="FJ669" s="11"/>
      <c r="FK669" s="11"/>
      <c r="FL669" s="11"/>
      <c r="FM669" s="11"/>
      <c r="FN669" s="11"/>
      <c r="FO669" s="11"/>
      <c r="FP669" s="11"/>
      <c r="FQ669" s="11"/>
      <c r="FR669" s="11"/>
      <c r="FS669" s="11"/>
      <c r="FT669" s="11"/>
      <c r="FU669" s="11"/>
      <c r="FV669" s="11"/>
      <c r="FW669" s="11"/>
      <c r="FX669" s="11"/>
      <c r="FY669" s="11"/>
      <c r="FZ669" s="11"/>
      <c r="GA669" s="11"/>
      <c r="GB669" s="11"/>
      <c r="GC669" s="11"/>
      <c r="GD669" s="11"/>
      <c r="GE669" s="11"/>
      <c r="GF669" s="11"/>
      <c r="GG669" s="11"/>
      <c r="GH669" s="11"/>
      <c r="GI669" s="11"/>
      <c r="GJ669" s="11"/>
      <c r="GK669" s="11"/>
      <c r="GL669" s="11"/>
      <c r="GM669" s="11"/>
      <c r="GN669" s="11"/>
      <c r="GO669" s="11"/>
      <c r="GP669" s="11"/>
      <c r="GQ669" s="11"/>
      <c r="GR669" s="11"/>
      <c r="GS669" s="11"/>
      <c r="GT669" s="11"/>
      <c r="GU669" s="11"/>
      <c r="GV669" s="11"/>
      <c r="GW669" s="11"/>
      <c r="GX669" s="11"/>
      <c r="GY669" s="11"/>
      <c r="GZ669" s="11"/>
      <c r="HA669" s="11"/>
      <c r="HB669" s="11"/>
      <c r="HC669" s="11"/>
      <c r="HD669" s="11"/>
      <c r="HE669" s="11"/>
      <c r="HF669" s="11"/>
      <c r="HG669" s="11"/>
      <c r="HH669" s="11"/>
      <c r="HI669" s="11"/>
      <c r="HJ669" s="11"/>
      <c r="HK669" s="11"/>
      <c r="HL669" s="11"/>
      <c r="HM669" s="11"/>
      <c r="HN669" s="11"/>
      <c r="HO669" s="11"/>
      <c r="HP669" s="11"/>
      <c r="HQ669" s="11"/>
      <c r="HR669" s="11"/>
      <c r="HS669" s="11"/>
      <c r="HT669" s="11"/>
      <c r="HU669" s="11"/>
      <c r="HV669" s="11"/>
      <c r="HW669" s="11"/>
      <c r="HX669" s="11"/>
      <c r="HY669" s="11"/>
      <c r="HZ669" s="11"/>
      <c r="IA669" s="11"/>
      <c r="IB669" s="11"/>
      <c r="IC669" s="11"/>
      <c r="ID669" s="11"/>
      <c r="IE669" s="11"/>
      <c r="IF669" s="11"/>
      <c r="IG669" s="11"/>
      <c r="IH669" s="11"/>
      <c r="II669" s="11"/>
      <c r="IJ669" s="11"/>
      <c r="IK669" s="11"/>
      <c r="IL669" s="11"/>
      <c r="IM669" s="11"/>
      <c r="IN669" s="11"/>
      <c r="IO669" s="11"/>
      <c r="IP669" s="11"/>
      <c r="IQ669" s="11"/>
      <c r="IR669" s="11"/>
      <c r="IS669" s="11"/>
      <c r="IT669" s="11"/>
      <c r="IU669" s="11"/>
      <c r="IV669" s="11"/>
    </row>
    <row r="670" spans="1:256" s="9" customFormat="1" ht="38.25" x14ac:dyDescent="0.2">
      <c r="A670" s="166" t="s">
        <v>359</v>
      </c>
      <c r="B670" s="15" t="s">
        <v>97</v>
      </c>
      <c r="C670" s="52" t="s">
        <v>16</v>
      </c>
      <c r="D670" s="52" t="s">
        <v>3</v>
      </c>
      <c r="E670" s="149" t="s">
        <v>872</v>
      </c>
      <c r="F670" s="183">
        <v>200</v>
      </c>
      <c r="G670" s="168">
        <f>G671</f>
        <v>11661</v>
      </c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  <c r="AX670" s="11"/>
      <c r="AY670" s="11"/>
      <c r="AZ670" s="11"/>
      <c r="BA670" s="11"/>
      <c r="BB670" s="11"/>
      <c r="BC670" s="11"/>
      <c r="BD670" s="11"/>
      <c r="BE670" s="11"/>
      <c r="BF670" s="11"/>
      <c r="BG670" s="11"/>
      <c r="BH670" s="11"/>
      <c r="BI670" s="11"/>
      <c r="BJ670" s="11"/>
      <c r="BK670" s="11"/>
      <c r="BL670" s="11"/>
      <c r="BM670" s="11"/>
      <c r="BN670" s="11"/>
      <c r="BO670" s="11"/>
      <c r="BP670" s="11"/>
      <c r="BQ670" s="11"/>
      <c r="BR670" s="11"/>
      <c r="BS670" s="11"/>
      <c r="BT670" s="11"/>
      <c r="BU670" s="11"/>
      <c r="BV670" s="11"/>
      <c r="BW670" s="11"/>
      <c r="BX670" s="11"/>
      <c r="BY670" s="11"/>
      <c r="BZ670" s="11"/>
      <c r="CA670" s="11"/>
      <c r="CB670" s="11"/>
      <c r="CC670" s="11"/>
      <c r="CD670" s="11"/>
      <c r="CE670" s="11"/>
      <c r="CF670" s="11"/>
      <c r="CG670" s="11"/>
      <c r="CH670" s="11"/>
      <c r="CI670" s="11"/>
      <c r="CJ670" s="11"/>
      <c r="CK670" s="11"/>
      <c r="CL670" s="11"/>
      <c r="CM670" s="11"/>
      <c r="CN670" s="11"/>
      <c r="CO670" s="11"/>
      <c r="CP670" s="11"/>
      <c r="CQ670" s="11"/>
      <c r="CR670" s="11"/>
      <c r="CS670" s="11"/>
      <c r="CT670" s="11"/>
      <c r="CU670" s="11"/>
      <c r="CV670" s="11"/>
      <c r="CW670" s="11"/>
      <c r="CX670" s="11"/>
      <c r="CY670" s="11"/>
      <c r="CZ670" s="11"/>
      <c r="DA670" s="11"/>
      <c r="DB670" s="11"/>
      <c r="DC670" s="11"/>
      <c r="DD670" s="11"/>
      <c r="DE670" s="11"/>
      <c r="DF670" s="11"/>
      <c r="DG670" s="11"/>
      <c r="DH670" s="11"/>
      <c r="DI670" s="11"/>
      <c r="DJ670" s="11"/>
      <c r="DK670" s="11"/>
      <c r="DL670" s="11"/>
      <c r="DM670" s="11"/>
      <c r="DN670" s="11"/>
      <c r="DO670" s="11"/>
      <c r="DP670" s="11"/>
      <c r="DQ670" s="11"/>
      <c r="DR670" s="11"/>
      <c r="DS670" s="11"/>
      <c r="DT670" s="11"/>
      <c r="DU670" s="11"/>
      <c r="DV670" s="11"/>
      <c r="DW670" s="11"/>
      <c r="DX670" s="11"/>
      <c r="DY670" s="11"/>
      <c r="DZ670" s="11"/>
      <c r="EA670" s="11"/>
      <c r="EB670" s="11"/>
      <c r="EC670" s="11"/>
      <c r="ED670" s="11"/>
      <c r="EE670" s="11"/>
      <c r="EF670" s="11"/>
      <c r="EG670" s="11"/>
      <c r="EH670" s="11"/>
      <c r="EI670" s="11"/>
      <c r="EJ670" s="11"/>
      <c r="EK670" s="11"/>
      <c r="EL670" s="11"/>
      <c r="EM670" s="11"/>
      <c r="EN670" s="11"/>
      <c r="EO670" s="11"/>
      <c r="EP670" s="11"/>
      <c r="EQ670" s="11"/>
      <c r="ER670" s="11"/>
      <c r="ES670" s="11"/>
      <c r="ET670" s="11"/>
      <c r="EU670" s="11"/>
      <c r="EV670" s="11"/>
      <c r="EW670" s="11"/>
      <c r="EX670" s="11"/>
      <c r="EY670" s="11"/>
      <c r="EZ670" s="11"/>
      <c r="FA670" s="11"/>
      <c r="FB670" s="11"/>
      <c r="FC670" s="11"/>
      <c r="FD670" s="11"/>
      <c r="FE670" s="11"/>
      <c r="FF670" s="11"/>
      <c r="FG670" s="11"/>
      <c r="FH670" s="11"/>
      <c r="FI670" s="11"/>
      <c r="FJ670" s="11"/>
      <c r="FK670" s="11"/>
      <c r="FL670" s="11"/>
      <c r="FM670" s="11"/>
      <c r="FN670" s="11"/>
      <c r="FO670" s="11"/>
      <c r="FP670" s="11"/>
      <c r="FQ670" s="11"/>
      <c r="FR670" s="11"/>
      <c r="FS670" s="11"/>
      <c r="FT670" s="11"/>
      <c r="FU670" s="11"/>
      <c r="FV670" s="11"/>
      <c r="FW670" s="11"/>
      <c r="FX670" s="11"/>
      <c r="FY670" s="11"/>
      <c r="FZ670" s="11"/>
      <c r="GA670" s="11"/>
      <c r="GB670" s="11"/>
      <c r="GC670" s="11"/>
      <c r="GD670" s="11"/>
      <c r="GE670" s="11"/>
      <c r="GF670" s="11"/>
      <c r="GG670" s="11"/>
      <c r="GH670" s="11"/>
      <c r="GI670" s="11"/>
      <c r="GJ670" s="11"/>
      <c r="GK670" s="11"/>
      <c r="GL670" s="11"/>
      <c r="GM670" s="11"/>
      <c r="GN670" s="11"/>
      <c r="GO670" s="11"/>
      <c r="GP670" s="11"/>
      <c r="GQ670" s="11"/>
      <c r="GR670" s="11"/>
      <c r="GS670" s="11"/>
      <c r="GT670" s="11"/>
      <c r="GU670" s="11"/>
      <c r="GV670" s="11"/>
      <c r="GW670" s="11"/>
      <c r="GX670" s="11"/>
      <c r="GY670" s="11"/>
      <c r="GZ670" s="11"/>
      <c r="HA670" s="11"/>
      <c r="HB670" s="11"/>
      <c r="HC670" s="11"/>
      <c r="HD670" s="11"/>
      <c r="HE670" s="11"/>
      <c r="HF670" s="11"/>
      <c r="HG670" s="11"/>
      <c r="HH670" s="11"/>
      <c r="HI670" s="11"/>
      <c r="HJ670" s="11"/>
      <c r="HK670" s="11"/>
      <c r="HL670" s="11"/>
      <c r="HM670" s="11"/>
      <c r="HN670" s="11"/>
      <c r="HO670" s="11"/>
      <c r="HP670" s="11"/>
      <c r="HQ670" s="11"/>
      <c r="HR670" s="11"/>
      <c r="HS670" s="11"/>
      <c r="HT670" s="11"/>
      <c r="HU670" s="11"/>
      <c r="HV670" s="11"/>
      <c r="HW670" s="11"/>
      <c r="HX670" s="11"/>
      <c r="HY670" s="11"/>
      <c r="HZ670" s="11"/>
      <c r="IA670" s="11"/>
      <c r="IB670" s="11"/>
      <c r="IC670" s="11"/>
      <c r="ID670" s="11"/>
      <c r="IE670" s="11"/>
      <c r="IF670" s="11"/>
      <c r="IG670" s="11"/>
      <c r="IH670" s="11"/>
      <c r="II670" s="11"/>
      <c r="IJ670" s="11"/>
      <c r="IK670" s="11"/>
      <c r="IL670" s="11"/>
      <c r="IM670" s="11"/>
      <c r="IN670" s="11"/>
      <c r="IO670" s="11"/>
      <c r="IP670" s="11"/>
      <c r="IQ670" s="11"/>
      <c r="IR670" s="11"/>
      <c r="IS670" s="11"/>
      <c r="IT670" s="11"/>
      <c r="IU670" s="11"/>
      <c r="IV670" s="11"/>
    </row>
    <row r="671" spans="1:256" s="9" customFormat="1" ht="38.25" x14ac:dyDescent="0.2">
      <c r="A671" s="166" t="s">
        <v>360</v>
      </c>
      <c r="B671" s="15" t="s">
        <v>97</v>
      </c>
      <c r="C671" s="52" t="s">
        <v>16</v>
      </c>
      <c r="D671" s="52" t="s">
        <v>3</v>
      </c>
      <c r="E671" s="149" t="s">
        <v>872</v>
      </c>
      <c r="F671" s="183">
        <v>240</v>
      </c>
      <c r="G671" s="168">
        <v>11661</v>
      </c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1"/>
      <c r="AY671" s="11"/>
      <c r="AZ671" s="11"/>
      <c r="BA671" s="11"/>
      <c r="BB671" s="11"/>
      <c r="BC671" s="11"/>
      <c r="BD671" s="11"/>
      <c r="BE671" s="11"/>
      <c r="BF671" s="11"/>
      <c r="BG671" s="11"/>
      <c r="BH671" s="11"/>
      <c r="BI671" s="11"/>
      <c r="BJ671" s="11"/>
      <c r="BK671" s="11"/>
      <c r="BL671" s="11"/>
      <c r="BM671" s="11"/>
      <c r="BN671" s="11"/>
      <c r="BO671" s="11"/>
      <c r="BP671" s="11"/>
      <c r="BQ671" s="11"/>
      <c r="BR671" s="11"/>
      <c r="BS671" s="11"/>
      <c r="BT671" s="11"/>
      <c r="BU671" s="11"/>
      <c r="BV671" s="11"/>
      <c r="BW671" s="11"/>
      <c r="BX671" s="11"/>
      <c r="BY671" s="11"/>
      <c r="BZ671" s="11"/>
      <c r="CA671" s="11"/>
      <c r="CB671" s="11"/>
      <c r="CC671" s="11"/>
      <c r="CD671" s="11"/>
      <c r="CE671" s="11"/>
      <c r="CF671" s="11"/>
      <c r="CG671" s="11"/>
      <c r="CH671" s="11"/>
      <c r="CI671" s="11"/>
      <c r="CJ671" s="11"/>
      <c r="CK671" s="11"/>
      <c r="CL671" s="11"/>
      <c r="CM671" s="11"/>
      <c r="CN671" s="11"/>
      <c r="CO671" s="11"/>
      <c r="CP671" s="11"/>
      <c r="CQ671" s="11"/>
      <c r="CR671" s="11"/>
      <c r="CS671" s="11"/>
      <c r="CT671" s="11"/>
      <c r="CU671" s="11"/>
      <c r="CV671" s="11"/>
      <c r="CW671" s="11"/>
      <c r="CX671" s="11"/>
      <c r="CY671" s="11"/>
      <c r="CZ671" s="11"/>
      <c r="DA671" s="11"/>
      <c r="DB671" s="11"/>
      <c r="DC671" s="11"/>
      <c r="DD671" s="11"/>
      <c r="DE671" s="11"/>
      <c r="DF671" s="11"/>
      <c r="DG671" s="11"/>
      <c r="DH671" s="11"/>
      <c r="DI671" s="11"/>
      <c r="DJ671" s="11"/>
      <c r="DK671" s="11"/>
      <c r="DL671" s="11"/>
      <c r="DM671" s="11"/>
      <c r="DN671" s="11"/>
      <c r="DO671" s="11"/>
      <c r="DP671" s="11"/>
      <c r="DQ671" s="11"/>
      <c r="DR671" s="11"/>
      <c r="DS671" s="11"/>
      <c r="DT671" s="11"/>
      <c r="DU671" s="11"/>
      <c r="DV671" s="11"/>
      <c r="DW671" s="11"/>
      <c r="DX671" s="11"/>
      <c r="DY671" s="11"/>
      <c r="DZ671" s="11"/>
      <c r="EA671" s="11"/>
      <c r="EB671" s="11"/>
      <c r="EC671" s="11"/>
      <c r="ED671" s="11"/>
      <c r="EE671" s="11"/>
      <c r="EF671" s="11"/>
      <c r="EG671" s="11"/>
      <c r="EH671" s="11"/>
      <c r="EI671" s="11"/>
      <c r="EJ671" s="11"/>
      <c r="EK671" s="11"/>
      <c r="EL671" s="11"/>
      <c r="EM671" s="11"/>
      <c r="EN671" s="11"/>
      <c r="EO671" s="11"/>
      <c r="EP671" s="11"/>
      <c r="EQ671" s="11"/>
      <c r="ER671" s="11"/>
      <c r="ES671" s="11"/>
      <c r="ET671" s="11"/>
      <c r="EU671" s="11"/>
      <c r="EV671" s="11"/>
      <c r="EW671" s="11"/>
      <c r="EX671" s="11"/>
      <c r="EY671" s="11"/>
      <c r="EZ671" s="11"/>
      <c r="FA671" s="11"/>
      <c r="FB671" s="11"/>
      <c r="FC671" s="11"/>
      <c r="FD671" s="11"/>
      <c r="FE671" s="11"/>
      <c r="FF671" s="11"/>
      <c r="FG671" s="11"/>
      <c r="FH671" s="11"/>
      <c r="FI671" s="11"/>
      <c r="FJ671" s="11"/>
      <c r="FK671" s="11"/>
      <c r="FL671" s="11"/>
      <c r="FM671" s="11"/>
      <c r="FN671" s="11"/>
      <c r="FO671" s="11"/>
      <c r="FP671" s="11"/>
      <c r="FQ671" s="11"/>
      <c r="FR671" s="11"/>
      <c r="FS671" s="11"/>
      <c r="FT671" s="11"/>
      <c r="FU671" s="11"/>
      <c r="FV671" s="11"/>
      <c r="FW671" s="11"/>
      <c r="FX671" s="11"/>
      <c r="FY671" s="11"/>
      <c r="FZ671" s="11"/>
      <c r="GA671" s="11"/>
      <c r="GB671" s="11"/>
      <c r="GC671" s="11"/>
      <c r="GD671" s="11"/>
      <c r="GE671" s="11"/>
      <c r="GF671" s="11"/>
      <c r="GG671" s="11"/>
      <c r="GH671" s="11"/>
      <c r="GI671" s="11"/>
      <c r="GJ671" s="11"/>
      <c r="GK671" s="11"/>
      <c r="GL671" s="11"/>
      <c r="GM671" s="11"/>
      <c r="GN671" s="11"/>
      <c r="GO671" s="11"/>
      <c r="GP671" s="11"/>
      <c r="GQ671" s="11"/>
      <c r="GR671" s="11"/>
      <c r="GS671" s="11"/>
      <c r="GT671" s="11"/>
      <c r="GU671" s="11"/>
      <c r="GV671" s="11"/>
      <c r="GW671" s="11"/>
      <c r="GX671" s="11"/>
      <c r="GY671" s="11"/>
      <c r="GZ671" s="11"/>
      <c r="HA671" s="11"/>
      <c r="HB671" s="11"/>
      <c r="HC671" s="11"/>
      <c r="HD671" s="11"/>
      <c r="HE671" s="11"/>
      <c r="HF671" s="11"/>
      <c r="HG671" s="11"/>
      <c r="HH671" s="11"/>
      <c r="HI671" s="11"/>
      <c r="HJ671" s="11"/>
      <c r="HK671" s="11"/>
      <c r="HL671" s="11"/>
      <c r="HM671" s="11"/>
      <c r="HN671" s="11"/>
      <c r="HO671" s="11"/>
      <c r="HP671" s="11"/>
      <c r="HQ671" s="11"/>
      <c r="HR671" s="11"/>
      <c r="HS671" s="11"/>
      <c r="HT671" s="11"/>
      <c r="HU671" s="11"/>
      <c r="HV671" s="11"/>
      <c r="HW671" s="11"/>
      <c r="HX671" s="11"/>
      <c r="HY671" s="11"/>
      <c r="HZ671" s="11"/>
      <c r="IA671" s="11"/>
      <c r="IB671" s="11"/>
      <c r="IC671" s="11"/>
      <c r="ID671" s="11"/>
      <c r="IE671" s="11"/>
      <c r="IF671" s="11"/>
      <c r="IG671" s="11"/>
      <c r="IH671" s="11"/>
      <c r="II671" s="11"/>
      <c r="IJ671" s="11"/>
      <c r="IK671" s="11"/>
      <c r="IL671" s="11"/>
      <c r="IM671" s="11"/>
      <c r="IN671" s="11"/>
      <c r="IO671" s="11"/>
      <c r="IP671" s="11"/>
      <c r="IQ671" s="11"/>
      <c r="IR671" s="11"/>
      <c r="IS671" s="11"/>
      <c r="IT671" s="11"/>
      <c r="IU671" s="11"/>
      <c r="IV671" s="11"/>
    </row>
    <row r="672" spans="1:256" s="9" customFormat="1" ht="12.75" customHeight="1" x14ac:dyDescent="0.2">
      <c r="A672" s="173" t="s">
        <v>381</v>
      </c>
      <c r="B672" s="15" t="s">
        <v>97</v>
      </c>
      <c r="C672" s="174" t="s">
        <v>16</v>
      </c>
      <c r="D672" s="174" t="s">
        <v>12</v>
      </c>
      <c r="E672" s="175"/>
      <c r="F672" s="176"/>
      <c r="G672" s="168">
        <f>G673</f>
        <v>6000</v>
      </c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11"/>
      <c r="AY672" s="11"/>
      <c r="AZ672" s="11"/>
      <c r="BA672" s="11"/>
      <c r="BB672" s="11"/>
      <c r="BC672" s="11"/>
      <c r="BD672" s="11"/>
      <c r="BE672" s="11"/>
      <c r="BF672" s="11"/>
      <c r="BG672" s="11"/>
      <c r="BH672" s="11"/>
      <c r="BI672" s="11"/>
      <c r="BJ672" s="11"/>
      <c r="BK672" s="11"/>
      <c r="BL672" s="11"/>
      <c r="BM672" s="11"/>
      <c r="BN672" s="11"/>
      <c r="BO672" s="11"/>
      <c r="BP672" s="11"/>
      <c r="BQ672" s="11"/>
      <c r="BR672" s="11"/>
      <c r="BS672" s="11"/>
      <c r="BT672" s="11"/>
      <c r="BU672" s="11"/>
      <c r="BV672" s="11"/>
      <c r="BW672" s="11"/>
      <c r="BX672" s="11"/>
      <c r="BY672" s="11"/>
      <c r="BZ672" s="11"/>
      <c r="CA672" s="11"/>
      <c r="CB672" s="11"/>
      <c r="CC672" s="11"/>
      <c r="CD672" s="11"/>
      <c r="CE672" s="11"/>
      <c r="CF672" s="11"/>
      <c r="CG672" s="11"/>
      <c r="CH672" s="11"/>
      <c r="CI672" s="11"/>
      <c r="CJ672" s="11"/>
      <c r="CK672" s="11"/>
      <c r="CL672" s="11"/>
      <c r="CM672" s="11"/>
      <c r="CN672" s="11"/>
      <c r="CO672" s="11"/>
      <c r="CP672" s="11"/>
      <c r="CQ672" s="11"/>
      <c r="CR672" s="11"/>
      <c r="CS672" s="11"/>
      <c r="CT672" s="11"/>
      <c r="CU672" s="11"/>
      <c r="CV672" s="11"/>
      <c r="CW672" s="11"/>
      <c r="CX672" s="11"/>
      <c r="CY672" s="11"/>
      <c r="CZ672" s="11"/>
      <c r="DA672" s="11"/>
      <c r="DB672" s="11"/>
      <c r="DC672" s="11"/>
      <c r="DD672" s="11"/>
      <c r="DE672" s="11"/>
      <c r="DF672" s="11"/>
      <c r="DG672" s="11"/>
      <c r="DH672" s="11"/>
      <c r="DI672" s="11"/>
      <c r="DJ672" s="11"/>
      <c r="DK672" s="11"/>
      <c r="DL672" s="11"/>
      <c r="DM672" s="11"/>
      <c r="DN672" s="11"/>
      <c r="DO672" s="11"/>
      <c r="DP672" s="11"/>
      <c r="DQ672" s="11"/>
      <c r="DR672" s="11"/>
      <c r="DS672" s="11"/>
      <c r="DT672" s="11"/>
      <c r="DU672" s="11"/>
      <c r="DV672" s="11"/>
      <c r="DW672" s="11"/>
      <c r="DX672" s="11"/>
      <c r="DY672" s="11"/>
      <c r="DZ672" s="11"/>
      <c r="EA672" s="11"/>
      <c r="EB672" s="11"/>
      <c r="EC672" s="11"/>
      <c r="ED672" s="11"/>
      <c r="EE672" s="11"/>
      <c r="EF672" s="11"/>
      <c r="EG672" s="11"/>
      <c r="EH672" s="11"/>
      <c r="EI672" s="11"/>
      <c r="EJ672" s="11"/>
      <c r="EK672" s="11"/>
      <c r="EL672" s="11"/>
      <c r="EM672" s="11"/>
      <c r="EN672" s="11"/>
      <c r="EO672" s="11"/>
      <c r="EP672" s="11"/>
      <c r="EQ672" s="11"/>
      <c r="ER672" s="11"/>
      <c r="ES672" s="11"/>
      <c r="ET672" s="11"/>
      <c r="EU672" s="11"/>
      <c r="EV672" s="11"/>
      <c r="EW672" s="11"/>
      <c r="EX672" s="11"/>
      <c r="EY672" s="11"/>
      <c r="EZ672" s="11"/>
      <c r="FA672" s="11"/>
      <c r="FB672" s="11"/>
      <c r="FC672" s="11"/>
      <c r="FD672" s="11"/>
      <c r="FE672" s="11"/>
      <c r="FF672" s="11"/>
      <c r="FG672" s="11"/>
      <c r="FH672" s="11"/>
      <c r="FI672" s="11"/>
      <c r="FJ672" s="11"/>
      <c r="FK672" s="11"/>
      <c r="FL672" s="11"/>
      <c r="FM672" s="11"/>
      <c r="FN672" s="11"/>
      <c r="FO672" s="11"/>
      <c r="FP672" s="11"/>
      <c r="FQ672" s="11"/>
      <c r="FR672" s="11"/>
      <c r="FS672" s="11"/>
      <c r="FT672" s="11"/>
      <c r="FU672" s="11"/>
      <c r="FV672" s="11"/>
      <c r="FW672" s="11"/>
      <c r="FX672" s="11"/>
      <c r="FY672" s="11"/>
      <c r="FZ672" s="11"/>
      <c r="GA672" s="11"/>
      <c r="GB672" s="11"/>
      <c r="GC672" s="11"/>
      <c r="GD672" s="11"/>
      <c r="GE672" s="11"/>
      <c r="GF672" s="11"/>
      <c r="GG672" s="11"/>
      <c r="GH672" s="11"/>
      <c r="GI672" s="11"/>
      <c r="GJ672" s="11"/>
      <c r="GK672" s="11"/>
      <c r="GL672" s="11"/>
      <c r="GM672" s="11"/>
      <c r="GN672" s="11"/>
      <c r="GO672" s="11"/>
      <c r="GP672" s="11"/>
      <c r="GQ672" s="11"/>
      <c r="GR672" s="11"/>
      <c r="GS672" s="11"/>
      <c r="GT672" s="11"/>
      <c r="GU672" s="11"/>
      <c r="GV672" s="11"/>
      <c r="GW672" s="11"/>
      <c r="GX672" s="11"/>
      <c r="GY672" s="11"/>
      <c r="GZ672" s="11"/>
      <c r="HA672" s="11"/>
      <c r="HB672" s="11"/>
      <c r="HC672" s="11"/>
      <c r="HD672" s="11"/>
      <c r="HE672" s="11"/>
      <c r="HF672" s="11"/>
      <c r="HG672" s="11"/>
      <c r="HH672" s="11"/>
      <c r="HI672" s="11"/>
      <c r="HJ672" s="11"/>
      <c r="HK672" s="11"/>
      <c r="HL672" s="11"/>
      <c r="HM672" s="11"/>
      <c r="HN672" s="11"/>
      <c r="HO672" s="11"/>
      <c r="HP672" s="11"/>
      <c r="HQ672" s="11"/>
      <c r="HR672" s="11"/>
      <c r="HS672" s="11"/>
      <c r="HT672" s="11"/>
      <c r="HU672" s="11"/>
      <c r="HV672" s="11"/>
      <c r="HW672" s="11"/>
      <c r="HX672" s="11"/>
      <c r="HY672" s="11"/>
      <c r="HZ672" s="11"/>
      <c r="IA672" s="11"/>
      <c r="IB672" s="11"/>
      <c r="IC672" s="11"/>
      <c r="ID672" s="11"/>
      <c r="IE672" s="11"/>
      <c r="IF672" s="11"/>
      <c r="IG672" s="11"/>
      <c r="IH672" s="11"/>
      <c r="II672" s="11"/>
      <c r="IJ672" s="11"/>
      <c r="IK672" s="11"/>
      <c r="IL672" s="11"/>
      <c r="IM672" s="11"/>
      <c r="IN672" s="11"/>
      <c r="IO672" s="11"/>
      <c r="IP672" s="11"/>
      <c r="IQ672" s="11"/>
      <c r="IR672" s="11"/>
      <c r="IS672" s="11"/>
      <c r="IT672" s="11"/>
      <c r="IU672" s="11"/>
      <c r="IV672" s="11"/>
    </row>
    <row r="673" spans="1:256" s="9" customFormat="1" ht="51" x14ac:dyDescent="0.2">
      <c r="A673" s="45" t="s">
        <v>721</v>
      </c>
      <c r="B673" s="15" t="s">
        <v>97</v>
      </c>
      <c r="C673" s="174" t="s">
        <v>16</v>
      </c>
      <c r="D673" s="174" t="s">
        <v>12</v>
      </c>
      <c r="E673" s="175" t="s">
        <v>181</v>
      </c>
      <c r="F673" s="176"/>
      <c r="G673" s="168">
        <f>G674</f>
        <v>6000</v>
      </c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  <c r="AX673" s="11"/>
      <c r="AY673" s="11"/>
      <c r="AZ673" s="11"/>
      <c r="BA673" s="11"/>
      <c r="BB673" s="11"/>
      <c r="BC673" s="11"/>
      <c r="BD673" s="11"/>
      <c r="BE673" s="11"/>
      <c r="BF673" s="11"/>
      <c r="BG673" s="11"/>
      <c r="BH673" s="11"/>
      <c r="BI673" s="11"/>
      <c r="BJ673" s="11"/>
      <c r="BK673" s="11"/>
      <c r="BL673" s="11"/>
      <c r="BM673" s="11"/>
      <c r="BN673" s="11"/>
      <c r="BO673" s="11"/>
      <c r="BP673" s="11"/>
      <c r="BQ673" s="11"/>
      <c r="BR673" s="11"/>
      <c r="BS673" s="11"/>
      <c r="BT673" s="11"/>
      <c r="BU673" s="11"/>
      <c r="BV673" s="11"/>
      <c r="BW673" s="11"/>
      <c r="BX673" s="11"/>
      <c r="BY673" s="11"/>
      <c r="BZ673" s="11"/>
      <c r="CA673" s="11"/>
      <c r="CB673" s="11"/>
      <c r="CC673" s="11"/>
      <c r="CD673" s="11"/>
      <c r="CE673" s="11"/>
      <c r="CF673" s="11"/>
      <c r="CG673" s="11"/>
      <c r="CH673" s="11"/>
      <c r="CI673" s="11"/>
      <c r="CJ673" s="11"/>
      <c r="CK673" s="11"/>
      <c r="CL673" s="11"/>
      <c r="CM673" s="11"/>
      <c r="CN673" s="11"/>
      <c r="CO673" s="11"/>
      <c r="CP673" s="11"/>
      <c r="CQ673" s="11"/>
      <c r="CR673" s="11"/>
      <c r="CS673" s="11"/>
      <c r="CT673" s="11"/>
      <c r="CU673" s="11"/>
      <c r="CV673" s="11"/>
      <c r="CW673" s="11"/>
      <c r="CX673" s="11"/>
      <c r="CY673" s="11"/>
      <c r="CZ673" s="11"/>
      <c r="DA673" s="11"/>
      <c r="DB673" s="11"/>
      <c r="DC673" s="11"/>
      <c r="DD673" s="11"/>
      <c r="DE673" s="11"/>
      <c r="DF673" s="11"/>
      <c r="DG673" s="11"/>
      <c r="DH673" s="11"/>
      <c r="DI673" s="11"/>
      <c r="DJ673" s="11"/>
      <c r="DK673" s="11"/>
      <c r="DL673" s="11"/>
      <c r="DM673" s="11"/>
      <c r="DN673" s="11"/>
      <c r="DO673" s="11"/>
      <c r="DP673" s="11"/>
      <c r="DQ673" s="11"/>
      <c r="DR673" s="11"/>
      <c r="DS673" s="11"/>
      <c r="DT673" s="11"/>
      <c r="DU673" s="11"/>
      <c r="DV673" s="11"/>
      <c r="DW673" s="11"/>
      <c r="DX673" s="11"/>
      <c r="DY673" s="11"/>
      <c r="DZ673" s="11"/>
      <c r="EA673" s="11"/>
      <c r="EB673" s="11"/>
      <c r="EC673" s="11"/>
      <c r="ED673" s="11"/>
      <c r="EE673" s="11"/>
      <c r="EF673" s="11"/>
      <c r="EG673" s="11"/>
      <c r="EH673" s="11"/>
      <c r="EI673" s="11"/>
      <c r="EJ673" s="11"/>
      <c r="EK673" s="11"/>
      <c r="EL673" s="11"/>
      <c r="EM673" s="11"/>
      <c r="EN673" s="11"/>
      <c r="EO673" s="11"/>
      <c r="EP673" s="11"/>
      <c r="EQ673" s="11"/>
      <c r="ER673" s="11"/>
      <c r="ES673" s="11"/>
      <c r="ET673" s="11"/>
      <c r="EU673" s="11"/>
      <c r="EV673" s="11"/>
      <c r="EW673" s="11"/>
      <c r="EX673" s="11"/>
      <c r="EY673" s="11"/>
      <c r="EZ673" s="11"/>
      <c r="FA673" s="11"/>
      <c r="FB673" s="11"/>
      <c r="FC673" s="11"/>
      <c r="FD673" s="11"/>
      <c r="FE673" s="11"/>
      <c r="FF673" s="11"/>
      <c r="FG673" s="11"/>
      <c r="FH673" s="11"/>
      <c r="FI673" s="11"/>
      <c r="FJ673" s="11"/>
      <c r="FK673" s="11"/>
      <c r="FL673" s="11"/>
      <c r="FM673" s="11"/>
      <c r="FN673" s="11"/>
      <c r="FO673" s="11"/>
      <c r="FP673" s="11"/>
      <c r="FQ673" s="11"/>
      <c r="FR673" s="11"/>
      <c r="FS673" s="11"/>
      <c r="FT673" s="11"/>
      <c r="FU673" s="11"/>
      <c r="FV673" s="11"/>
      <c r="FW673" s="11"/>
      <c r="FX673" s="11"/>
      <c r="FY673" s="11"/>
      <c r="FZ673" s="11"/>
      <c r="GA673" s="11"/>
      <c r="GB673" s="11"/>
      <c r="GC673" s="11"/>
      <c r="GD673" s="11"/>
      <c r="GE673" s="11"/>
      <c r="GF673" s="11"/>
      <c r="GG673" s="11"/>
      <c r="GH673" s="11"/>
      <c r="GI673" s="11"/>
      <c r="GJ673" s="11"/>
      <c r="GK673" s="11"/>
      <c r="GL673" s="11"/>
      <c r="GM673" s="11"/>
      <c r="GN673" s="11"/>
      <c r="GO673" s="11"/>
      <c r="GP673" s="11"/>
      <c r="GQ673" s="11"/>
      <c r="GR673" s="11"/>
      <c r="GS673" s="11"/>
      <c r="GT673" s="11"/>
      <c r="GU673" s="11"/>
      <c r="GV673" s="11"/>
      <c r="GW673" s="11"/>
      <c r="GX673" s="11"/>
      <c r="GY673" s="11"/>
      <c r="GZ673" s="11"/>
      <c r="HA673" s="11"/>
      <c r="HB673" s="11"/>
      <c r="HC673" s="11"/>
      <c r="HD673" s="11"/>
      <c r="HE673" s="11"/>
      <c r="HF673" s="11"/>
      <c r="HG673" s="11"/>
      <c r="HH673" s="11"/>
      <c r="HI673" s="11"/>
      <c r="HJ673" s="11"/>
      <c r="HK673" s="11"/>
      <c r="HL673" s="11"/>
      <c r="HM673" s="11"/>
      <c r="HN673" s="11"/>
      <c r="HO673" s="11"/>
      <c r="HP673" s="11"/>
      <c r="HQ673" s="11"/>
      <c r="HR673" s="11"/>
      <c r="HS673" s="11"/>
      <c r="HT673" s="11"/>
      <c r="HU673" s="11"/>
      <c r="HV673" s="11"/>
      <c r="HW673" s="11"/>
      <c r="HX673" s="11"/>
      <c r="HY673" s="11"/>
      <c r="HZ673" s="11"/>
      <c r="IA673" s="11"/>
      <c r="IB673" s="11"/>
      <c r="IC673" s="11"/>
      <c r="ID673" s="11"/>
      <c r="IE673" s="11"/>
      <c r="IF673" s="11"/>
      <c r="IG673" s="11"/>
      <c r="IH673" s="11"/>
      <c r="II673" s="11"/>
      <c r="IJ673" s="11"/>
      <c r="IK673" s="11"/>
      <c r="IL673" s="11"/>
      <c r="IM673" s="11"/>
      <c r="IN673" s="11"/>
      <c r="IO673" s="11"/>
      <c r="IP673" s="11"/>
      <c r="IQ673" s="11"/>
      <c r="IR673" s="11"/>
      <c r="IS673" s="11"/>
      <c r="IT673" s="11"/>
      <c r="IU673" s="11"/>
      <c r="IV673" s="11"/>
    </row>
    <row r="674" spans="1:256" s="9" customFormat="1" ht="38.25" x14ac:dyDescent="0.2">
      <c r="A674" s="45" t="s">
        <v>676</v>
      </c>
      <c r="B674" s="15" t="s">
        <v>97</v>
      </c>
      <c r="C674" s="56" t="s">
        <v>16</v>
      </c>
      <c r="D674" s="56" t="s">
        <v>12</v>
      </c>
      <c r="E674" s="16" t="s">
        <v>679</v>
      </c>
      <c r="F674" s="58"/>
      <c r="G674" s="168">
        <f>G675+G678</f>
        <v>6000</v>
      </c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  <c r="AX674" s="11"/>
      <c r="AY674" s="11"/>
      <c r="AZ674" s="11"/>
      <c r="BA674" s="11"/>
      <c r="BB674" s="11"/>
      <c r="BC674" s="11"/>
      <c r="BD674" s="11"/>
      <c r="BE674" s="11"/>
      <c r="BF674" s="11"/>
      <c r="BG674" s="11"/>
      <c r="BH674" s="11"/>
      <c r="BI674" s="11"/>
      <c r="BJ674" s="11"/>
      <c r="BK674" s="11"/>
      <c r="BL674" s="11"/>
      <c r="BM674" s="11"/>
      <c r="BN674" s="11"/>
      <c r="BO674" s="11"/>
      <c r="BP674" s="11"/>
      <c r="BQ674" s="11"/>
      <c r="BR674" s="11"/>
      <c r="BS674" s="11"/>
      <c r="BT674" s="11"/>
      <c r="BU674" s="11"/>
      <c r="BV674" s="11"/>
      <c r="BW674" s="11"/>
      <c r="BX674" s="11"/>
      <c r="BY674" s="11"/>
      <c r="BZ674" s="11"/>
      <c r="CA674" s="11"/>
      <c r="CB674" s="11"/>
      <c r="CC674" s="11"/>
      <c r="CD674" s="11"/>
      <c r="CE674" s="11"/>
      <c r="CF674" s="11"/>
      <c r="CG674" s="11"/>
      <c r="CH674" s="11"/>
      <c r="CI674" s="11"/>
      <c r="CJ674" s="11"/>
      <c r="CK674" s="11"/>
      <c r="CL674" s="11"/>
      <c r="CM674" s="11"/>
      <c r="CN674" s="11"/>
      <c r="CO674" s="11"/>
      <c r="CP674" s="11"/>
      <c r="CQ674" s="11"/>
      <c r="CR674" s="11"/>
      <c r="CS674" s="11"/>
      <c r="CT674" s="11"/>
      <c r="CU674" s="11"/>
      <c r="CV674" s="11"/>
      <c r="CW674" s="11"/>
      <c r="CX674" s="11"/>
      <c r="CY674" s="11"/>
      <c r="CZ674" s="11"/>
      <c r="DA674" s="11"/>
      <c r="DB674" s="11"/>
      <c r="DC674" s="11"/>
      <c r="DD674" s="11"/>
      <c r="DE674" s="11"/>
      <c r="DF674" s="11"/>
      <c r="DG674" s="11"/>
      <c r="DH674" s="11"/>
      <c r="DI674" s="11"/>
      <c r="DJ674" s="11"/>
      <c r="DK674" s="11"/>
      <c r="DL674" s="11"/>
      <c r="DM674" s="11"/>
      <c r="DN674" s="11"/>
      <c r="DO674" s="11"/>
      <c r="DP674" s="11"/>
      <c r="DQ674" s="11"/>
      <c r="DR674" s="11"/>
      <c r="DS674" s="11"/>
      <c r="DT674" s="11"/>
      <c r="DU674" s="11"/>
      <c r="DV674" s="11"/>
      <c r="DW674" s="11"/>
      <c r="DX674" s="11"/>
      <c r="DY674" s="11"/>
      <c r="DZ674" s="11"/>
      <c r="EA674" s="11"/>
      <c r="EB674" s="11"/>
      <c r="EC674" s="11"/>
      <c r="ED674" s="11"/>
      <c r="EE674" s="11"/>
      <c r="EF674" s="11"/>
      <c r="EG674" s="11"/>
      <c r="EH674" s="11"/>
      <c r="EI674" s="11"/>
      <c r="EJ674" s="11"/>
      <c r="EK674" s="11"/>
      <c r="EL674" s="11"/>
      <c r="EM674" s="11"/>
      <c r="EN674" s="11"/>
      <c r="EO674" s="11"/>
      <c r="EP674" s="11"/>
      <c r="EQ674" s="11"/>
      <c r="ER674" s="11"/>
      <c r="ES674" s="11"/>
      <c r="ET674" s="11"/>
      <c r="EU674" s="11"/>
      <c r="EV674" s="11"/>
      <c r="EW674" s="11"/>
      <c r="EX674" s="11"/>
      <c r="EY674" s="11"/>
      <c r="EZ674" s="11"/>
      <c r="FA674" s="11"/>
      <c r="FB674" s="11"/>
      <c r="FC674" s="11"/>
      <c r="FD674" s="11"/>
      <c r="FE674" s="11"/>
      <c r="FF674" s="11"/>
      <c r="FG674" s="11"/>
      <c r="FH674" s="11"/>
      <c r="FI674" s="11"/>
      <c r="FJ674" s="11"/>
      <c r="FK674" s="11"/>
      <c r="FL674" s="11"/>
      <c r="FM674" s="11"/>
      <c r="FN674" s="11"/>
      <c r="FO674" s="11"/>
      <c r="FP674" s="11"/>
      <c r="FQ674" s="11"/>
      <c r="FR674" s="11"/>
      <c r="FS674" s="11"/>
      <c r="FT674" s="11"/>
      <c r="FU674" s="11"/>
      <c r="FV674" s="11"/>
      <c r="FW674" s="11"/>
      <c r="FX674" s="11"/>
      <c r="FY674" s="11"/>
      <c r="FZ674" s="11"/>
      <c r="GA674" s="11"/>
      <c r="GB674" s="11"/>
      <c r="GC674" s="11"/>
      <c r="GD674" s="11"/>
      <c r="GE674" s="11"/>
      <c r="GF674" s="11"/>
      <c r="GG674" s="11"/>
      <c r="GH674" s="11"/>
      <c r="GI674" s="11"/>
      <c r="GJ674" s="11"/>
      <c r="GK674" s="11"/>
      <c r="GL674" s="11"/>
      <c r="GM674" s="11"/>
      <c r="GN674" s="11"/>
      <c r="GO674" s="11"/>
      <c r="GP674" s="11"/>
      <c r="GQ674" s="11"/>
      <c r="GR674" s="11"/>
      <c r="GS674" s="11"/>
      <c r="GT674" s="11"/>
      <c r="GU674" s="11"/>
      <c r="GV674" s="11"/>
      <c r="GW674" s="11"/>
      <c r="GX674" s="11"/>
      <c r="GY674" s="11"/>
      <c r="GZ674" s="11"/>
      <c r="HA674" s="11"/>
      <c r="HB674" s="11"/>
      <c r="HC674" s="11"/>
      <c r="HD674" s="11"/>
      <c r="HE674" s="11"/>
      <c r="HF674" s="11"/>
      <c r="HG674" s="11"/>
      <c r="HH674" s="11"/>
      <c r="HI674" s="11"/>
      <c r="HJ674" s="11"/>
      <c r="HK674" s="11"/>
      <c r="HL674" s="11"/>
      <c r="HM674" s="11"/>
      <c r="HN674" s="11"/>
      <c r="HO674" s="11"/>
      <c r="HP674" s="11"/>
      <c r="HQ674" s="11"/>
      <c r="HR674" s="11"/>
      <c r="HS674" s="11"/>
      <c r="HT674" s="11"/>
      <c r="HU674" s="11"/>
      <c r="HV674" s="11"/>
      <c r="HW674" s="11"/>
      <c r="HX674" s="11"/>
      <c r="HY674" s="11"/>
      <c r="HZ674" s="11"/>
      <c r="IA674" s="11"/>
      <c r="IB674" s="11"/>
      <c r="IC674" s="11"/>
      <c r="ID674" s="11"/>
      <c r="IE674" s="11"/>
      <c r="IF674" s="11"/>
      <c r="IG674" s="11"/>
      <c r="IH674" s="11"/>
      <c r="II674" s="11"/>
      <c r="IJ674" s="11"/>
      <c r="IK674" s="11"/>
      <c r="IL674" s="11"/>
      <c r="IM674" s="11"/>
      <c r="IN674" s="11"/>
      <c r="IO674" s="11"/>
      <c r="IP674" s="11"/>
      <c r="IQ674" s="11"/>
      <c r="IR674" s="11"/>
      <c r="IS674" s="11"/>
      <c r="IT674" s="11"/>
      <c r="IU674" s="11"/>
      <c r="IV674" s="11"/>
    </row>
    <row r="675" spans="1:256" s="9" customFormat="1" ht="25.5" hidden="1" x14ac:dyDescent="0.2">
      <c r="A675" s="45" t="s">
        <v>677</v>
      </c>
      <c r="B675" s="15" t="s">
        <v>97</v>
      </c>
      <c r="C675" s="56" t="s">
        <v>16</v>
      </c>
      <c r="D675" s="56" t="s">
        <v>12</v>
      </c>
      <c r="E675" s="16" t="s">
        <v>680</v>
      </c>
      <c r="F675" s="58"/>
      <c r="G675" s="177">
        <f>G676</f>
        <v>0</v>
      </c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  <c r="AI675" s="11"/>
      <c r="AJ675" s="11"/>
      <c r="AK675" s="11"/>
      <c r="AL675" s="11"/>
      <c r="AM675" s="11"/>
      <c r="AN675" s="11"/>
      <c r="AO675" s="11"/>
      <c r="AP675" s="11"/>
      <c r="AQ675" s="11"/>
      <c r="AR675" s="11"/>
      <c r="AS675" s="11"/>
      <c r="AT675" s="11"/>
      <c r="AU675" s="11"/>
      <c r="AV675" s="11"/>
      <c r="AW675" s="11"/>
      <c r="AX675" s="11"/>
      <c r="AY675" s="11"/>
      <c r="AZ675" s="11"/>
      <c r="BA675" s="11"/>
      <c r="BB675" s="11"/>
      <c r="BC675" s="11"/>
      <c r="BD675" s="11"/>
      <c r="BE675" s="11"/>
      <c r="BF675" s="11"/>
      <c r="BG675" s="11"/>
      <c r="BH675" s="11"/>
      <c r="BI675" s="11"/>
      <c r="BJ675" s="11"/>
      <c r="BK675" s="11"/>
      <c r="BL675" s="11"/>
      <c r="BM675" s="11"/>
      <c r="BN675" s="11"/>
      <c r="BO675" s="11"/>
      <c r="BP675" s="11"/>
      <c r="BQ675" s="11"/>
      <c r="BR675" s="11"/>
      <c r="BS675" s="11"/>
      <c r="BT675" s="11"/>
      <c r="BU675" s="11"/>
      <c r="BV675" s="11"/>
      <c r="BW675" s="11"/>
      <c r="BX675" s="11"/>
      <c r="BY675" s="11"/>
      <c r="BZ675" s="11"/>
      <c r="CA675" s="11"/>
      <c r="CB675" s="11"/>
      <c r="CC675" s="11"/>
      <c r="CD675" s="11"/>
      <c r="CE675" s="11"/>
      <c r="CF675" s="11"/>
      <c r="CG675" s="11"/>
      <c r="CH675" s="11"/>
      <c r="CI675" s="11"/>
      <c r="CJ675" s="11"/>
      <c r="CK675" s="11"/>
      <c r="CL675" s="11"/>
      <c r="CM675" s="11"/>
      <c r="CN675" s="11"/>
      <c r="CO675" s="11"/>
      <c r="CP675" s="11"/>
      <c r="CQ675" s="11"/>
      <c r="CR675" s="11"/>
      <c r="CS675" s="11"/>
      <c r="CT675" s="11"/>
      <c r="CU675" s="11"/>
      <c r="CV675" s="11"/>
      <c r="CW675" s="11"/>
      <c r="CX675" s="11"/>
      <c r="CY675" s="11"/>
      <c r="CZ675" s="11"/>
      <c r="DA675" s="11"/>
      <c r="DB675" s="11"/>
      <c r="DC675" s="11"/>
      <c r="DD675" s="11"/>
      <c r="DE675" s="11"/>
      <c r="DF675" s="11"/>
      <c r="DG675" s="11"/>
      <c r="DH675" s="11"/>
      <c r="DI675" s="11"/>
      <c r="DJ675" s="11"/>
      <c r="DK675" s="11"/>
      <c r="DL675" s="11"/>
      <c r="DM675" s="11"/>
      <c r="DN675" s="11"/>
      <c r="DO675" s="11"/>
      <c r="DP675" s="11"/>
      <c r="DQ675" s="11"/>
      <c r="DR675" s="11"/>
      <c r="DS675" s="11"/>
      <c r="DT675" s="11"/>
      <c r="DU675" s="11"/>
      <c r="DV675" s="11"/>
      <c r="DW675" s="11"/>
      <c r="DX675" s="11"/>
      <c r="DY675" s="11"/>
      <c r="DZ675" s="11"/>
      <c r="EA675" s="11"/>
      <c r="EB675" s="11"/>
      <c r="EC675" s="11"/>
      <c r="ED675" s="11"/>
      <c r="EE675" s="11"/>
      <c r="EF675" s="11"/>
      <c r="EG675" s="11"/>
      <c r="EH675" s="11"/>
      <c r="EI675" s="11"/>
      <c r="EJ675" s="11"/>
      <c r="EK675" s="11"/>
      <c r="EL675" s="11"/>
      <c r="EM675" s="11"/>
      <c r="EN675" s="11"/>
      <c r="EO675" s="11"/>
      <c r="EP675" s="11"/>
      <c r="EQ675" s="11"/>
      <c r="ER675" s="11"/>
      <c r="ES675" s="11"/>
      <c r="ET675" s="11"/>
      <c r="EU675" s="11"/>
      <c r="EV675" s="11"/>
      <c r="EW675" s="11"/>
      <c r="EX675" s="11"/>
      <c r="EY675" s="11"/>
      <c r="EZ675" s="11"/>
      <c r="FA675" s="11"/>
      <c r="FB675" s="11"/>
      <c r="FC675" s="11"/>
      <c r="FD675" s="11"/>
      <c r="FE675" s="11"/>
      <c r="FF675" s="11"/>
      <c r="FG675" s="11"/>
      <c r="FH675" s="11"/>
      <c r="FI675" s="11"/>
      <c r="FJ675" s="11"/>
      <c r="FK675" s="11"/>
      <c r="FL675" s="11"/>
      <c r="FM675" s="11"/>
      <c r="FN675" s="11"/>
      <c r="FO675" s="11"/>
      <c r="FP675" s="11"/>
      <c r="FQ675" s="11"/>
      <c r="FR675" s="11"/>
      <c r="FS675" s="11"/>
      <c r="FT675" s="11"/>
      <c r="FU675" s="11"/>
      <c r="FV675" s="11"/>
      <c r="FW675" s="11"/>
      <c r="FX675" s="11"/>
      <c r="FY675" s="11"/>
      <c r="FZ675" s="11"/>
      <c r="GA675" s="11"/>
      <c r="GB675" s="11"/>
      <c r="GC675" s="11"/>
      <c r="GD675" s="11"/>
      <c r="GE675" s="11"/>
      <c r="GF675" s="11"/>
      <c r="GG675" s="11"/>
      <c r="GH675" s="11"/>
      <c r="GI675" s="11"/>
      <c r="GJ675" s="11"/>
      <c r="GK675" s="11"/>
      <c r="GL675" s="11"/>
      <c r="GM675" s="11"/>
      <c r="GN675" s="11"/>
      <c r="GO675" s="11"/>
      <c r="GP675" s="11"/>
      <c r="GQ675" s="11"/>
      <c r="GR675" s="11"/>
      <c r="GS675" s="11"/>
      <c r="GT675" s="11"/>
      <c r="GU675" s="11"/>
      <c r="GV675" s="11"/>
      <c r="GW675" s="11"/>
      <c r="GX675" s="11"/>
      <c r="GY675" s="11"/>
      <c r="GZ675" s="11"/>
      <c r="HA675" s="11"/>
      <c r="HB675" s="11"/>
      <c r="HC675" s="11"/>
      <c r="HD675" s="11"/>
      <c r="HE675" s="11"/>
      <c r="HF675" s="11"/>
      <c r="HG675" s="11"/>
      <c r="HH675" s="11"/>
      <c r="HI675" s="11"/>
      <c r="HJ675" s="11"/>
      <c r="HK675" s="11"/>
      <c r="HL675" s="11"/>
      <c r="HM675" s="11"/>
      <c r="HN675" s="11"/>
      <c r="HO675" s="11"/>
      <c r="HP675" s="11"/>
      <c r="HQ675" s="11"/>
      <c r="HR675" s="11"/>
      <c r="HS675" s="11"/>
      <c r="HT675" s="11"/>
      <c r="HU675" s="11"/>
      <c r="HV675" s="11"/>
      <c r="HW675" s="11"/>
      <c r="HX675" s="11"/>
      <c r="HY675" s="11"/>
      <c r="HZ675" s="11"/>
      <c r="IA675" s="11"/>
      <c r="IB675" s="11"/>
      <c r="IC675" s="11"/>
      <c r="ID675" s="11"/>
      <c r="IE675" s="11"/>
      <c r="IF675" s="11"/>
      <c r="IG675" s="11"/>
      <c r="IH675" s="11"/>
      <c r="II675" s="11"/>
      <c r="IJ675" s="11"/>
      <c r="IK675" s="11"/>
      <c r="IL675" s="11"/>
      <c r="IM675" s="11"/>
      <c r="IN675" s="11"/>
      <c r="IO675" s="11"/>
      <c r="IP675" s="11"/>
      <c r="IQ675" s="11"/>
      <c r="IR675" s="11"/>
      <c r="IS675" s="11"/>
      <c r="IT675" s="11"/>
      <c r="IU675" s="11"/>
      <c r="IV675" s="11"/>
    </row>
    <row r="676" spans="1:256" s="9" customFormat="1" ht="38.25" hidden="1" x14ac:dyDescent="0.2">
      <c r="A676" s="166" t="s">
        <v>359</v>
      </c>
      <c r="B676" s="15" t="s">
        <v>97</v>
      </c>
      <c r="C676" s="56" t="s">
        <v>16</v>
      </c>
      <c r="D676" s="56" t="s">
        <v>12</v>
      </c>
      <c r="E676" s="16" t="s">
        <v>680</v>
      </c>
      <c r="F676" s="58">
        <v>200</v>
      </c>
      <c r="G676" s="177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  <c r="AI676" s="11"/>
      <c r="AJ676" s="11"/>
      <c r="AK676" s="11"/>
      <c r="AL676" s="11"/>
      <c r="AM676" s="11"/>
      <c r="AN676" s="11"/>
      <c r="AO676" s="11"/>
      <c r="AP676" s="11"/>
      <c r="AQ676" s="11"/>
      <c r="AR676" s="11"/>
      <c r="AS676" s="11"/>
      <c r="AT676" s="11"/>
      <c r="AU676" s="11"/>
      <c r="AV676" s="11"/>
      <c r="AW676" s="11"/>
      <c r="AX676" s="11"/>
      <c r="AY676" s="11"/>
      <c r="AZ676" s="11"/>
      <c r="BA676" s="11"/>
      <c r="BB676" s="11"/>
      <c r="BC676" s="11"/>
      <c r="BD676" s="11"/>
      <c r="BE676" s="11"/>
      <c r="BF676" s="11"/>
      <c r="BG676" s="11"/>
      <c r="BH676" s="11"/>
      <c r="BI676" s="11"/>
      <c r="BJ676" s="11"/>
      <c r="BK676" s="11"/>
      <c r="BL676" s="11"/>
      <c r="BM676" s="11"/>
      <c r="BN676" s="11"/>
      <c r="BO676" s="11"/>
      <c r="BP676" s="11"/>
      <c r="BQ676" s="11"/>
      <c r="BR676" s="11"/>
      <c r="BS676" s="11"/>
      <c r="BT676" s="11"/>
      <c r="BU676" s="11"/>
      <c r="BV676" s="11"/>
      <c r="BW676" s="11"/>
      <c r="BX676" s="11"/>
      <c r="BY676" s="11"/>
      <c r="BZ676" s="11"/>
      <c r="CA676" s="11"/>
      <c r="CB676" s="11"/>
      <c r="CC676" s="11"/>
      <c r="CD676" s="11"/>
      <c r="CE676" s="11"/>
      <c r="CF676" s="11"/>
      <c r="CG676" s="11"/>
      <c r="CH676" s="11"/>
      <c r="CI676" s="11"/>
      <c r="CJ676" s="11"/>
      <c r="CK676" s="11"/>
      <c r="CL676" s="11"/>
      <c r="CM676" s="11"/>
      <c r="CN676" s="11"/>
      <c r="CO676" s="11"/>
      <c r="CP676" s="11"/>
      <c r="CQ676" s="11"/>
      <c r="CR676" s="11"/>
      <c r="CS676" s="11"/>
      <c r="CT676" s="11"/>
      <c r="CU676" s="11"/>
      <c r="CV676" s="11"/>
      <c r="CW676" s="11"/>
      <c r="CX676" s="11"/>
      <c r="CY676" s="11"/>
      <c r="CZ676" s="11"/>
      <c r="DA676" s="11"/>
      <c r="DB676" s="11"/>
      <c r="DC676" s="11"/>
      <c r="DD676" s="11"/>
      <c r="DE676" s="11"/>
      <c r="DF676" s="11"/>
      <c r="DG676" s="11"/>
      <c r="DH676" s="11"/>
      <c r="DI676" s="11"/>
      <c r="DJ676" s="11"/>
      <c r="DK676" s="11"/>
      <c r="DL676" s="11"/>
      <c r="DM676" s="11"/>
      <c r="DN676" s="11"/>
      <c r="DO676" s="11"/>
      <c r="DP676" s="11"/>
      <c r="DQ676" s="11"/>
      <c r="DR676" s="11"/>
      <c r="DS676" s="11"/>
      <c r="DT676" s="11"/>
      <c r="DU676" s="11"/>
      <c r="DV676" s="11"/>
      <c r="DW676" s="11"/>
      <c r="DX676" s="11"/>
      <c r="DY676" s="11"/>
      <c r="DZ676" s="11"/>
      <c r="EA676" s="11"/>
      <c r="EB676" s="11"/>
      <c r="EC676" s="11"/>
      <c r="ED676" s="11"/>
      <c r="EE676" s="11"/>
      <c r="EF676" s="11"/>
      <c r="EG676" s="11"/>
      <c r="EH676" s="11"/>
      <c r="EI676" s="11"/>
      <c r="EJ676" s="11"/>
      <c r="EK676" s="11"/>
      <c r="EL676" s="11"/>
      <c r="EM676" s="11"/>
      <c r="EN676" s="11"/>
      <c r="EO676" s="11"/>
      <c r="EP676" s="11"/>
      <c r="EQ676" s="11"/>
      <c r="ER676" s="11"/>
      <c r="ES676" s="11"/>
      <c r="ET676" s="11"/>
      <c r="EU676" s="11"/>
      <c r="EV676" s="11"/>
      <c r="EW676" s="11"/>
      <c r="EX676" s="11"/>
      <c r="EY676" s="11"/>
      <c r="EZ676" s="11"/>
      <c r="FA676" s="11"/>
      <c r="FB676" s="11"/>
      <c r="FC676" s="11"/>
      <c r="FD676" s="11"/>
      <c r="FE676" s="11"/>
      <c r="FF676" s="11"/>
      <c r="FG676" s="11"/>
      <c r="FH676" s="11"/>
      <c r="FI676" s="11"/>
      <c r="FJ676" s="11"/>
      <c r="FK676" s="11"/>
      <c r="FL676" s="11"/>
      <c r="FM676" s="11"/>
      <c r="FN676" s="11"/>
      <c r="FO676" s="11"/>
      <c r="FP676" s="11"/>
      <c r="FQ676" s="11"/>
      <c r="FR676" s="11"/>
      <c r="FS676" s="11"/>
      <c r="FT676" s="11"/>
      <c r="FU676" s="11"/>
      <c r="FV676" s="11"/>
      <c r="FW676" s="11"/>
      <c r="FX676" s="11"/>
      <c r="FY676" s="11"/>
      <c r="FZ676" s="11"/>
      <c r="GA676" s="11"/>
      <c r="GB676" s="11"/>
      <c r="GC676" s="11"/>
      <c r="GD676" s="11"/>
      <c r="GE676" s="11"/>
      <c r="GF676" s="11"/>
      <c r="GG676" s="11"/>
      <c r="GH676" s="11"/>
      <c r="GI676" s="11"/>
      <c r="GJ676" s="11"/>
      <c r="GK676" s="11"/>
      <c r="GL676" s="11"/>
      <c r="GM676" s="11"/>
      <c r="GN676" s="11"/>
      <c r="GO676" s="11"/>
      <c r="GP676" s="11"/>
      <c r="GQ676" s="11"/>
      <c r="GR676" s="11"/>
      <c r="GS676" s="11"/>
      <c r="GT676" s="11"/>
      <c r="GU676" s="11"/>
      <c r="GV676" s="11"/>
      <c r="GW676" s="11"/>
      <c r="GX676" s="11"/>
      <c r="GY676" s="11"/>
      <c r="GZ676" s="11"/>
      <c r="HA676" s="11"/>
      <c r="HB676" s="11"/>
      <c r="HC676" s="11"/>
      <c r="HD676" s="11"/>
      <c r="HE676" s="11"/>
      <c r="HF676" s="11"/>
      <c r="HG676" s="11"/>
      <c r="HH676" s="11"/>
      <c r="HI676" s="11"/>
      <c r="HJ676" s="11"/>
      <c r="HK676" s="11"/>
      <c r="HL676" s="11"/>
      <c r="HM676" s="11"/>
      <c r="HN676" s="11"/>
      <c r="HO676" s="11"/>
      <c r="HP676" s="11"/>
      <c r="HQ676" s="11"/>
      <c r="HR676" s="11"/>
      <c r="HS676" s="11"/>
      <c r="HT676" s="11"/>
      <c r="HU676" s="11"/>
      <c r="HV676" s="11"/>
      <c r="HW676" s="11"/>
      <c r="HX676" s="11"/>
      <c r="HY676" s="11"/>
      <c r="HZ676" s="11"/>
      <c r="IA676" s="11"/>
      <c r="IB676" s="11"/>
      <c r="IC676" s="11"/>
      <c r="ID676" s="11"/>
      <c r="IE676" s="11"/>
      <c r="IF676" s="11"/>
      <c r="IG676" s="11"/>
      <c r="IH676" s="11"/>
      <c r="II676" s="11"/>
      <c r="IJ676" s="11"/>
      <c r="IK676" s="11"/>
      <c r="IL676" s="11"/>
      <c r="IM676" s="11"/>
      <c r="IN676" s="11"/>
      <c r="IO676" s="11"/>
      <c r="IP676" s="11"/>
      <c r="IQ676" s="11"/>
      <c r="IR676" s="11"/>
      <c r="IS676" s="11"/>
      <c r="IT676" s="11"/>
      <c r="IU676" s="11"/>
      <c r="IV676" s="11"/>
    </row>
    <row r="677" spans="1:256" s="9" customFormat="1" ht="38.25" hidden="1" x14ac:dyDescent="0.2">
      <c r="A677" s="166" t="s">
        <v>360</v>
      </c>
      <c r="B677" s="15" t="s">
        <v>97</v>
      </c>
      <c r="C677" s="56" t="s">
        <v>16</v>
      </c>
      <c r="D677" s="56" t="s">
        <v>12</v>
      </c>
      <c r="E677" s="16" t="s">
        <v>680</v>
      </c>
      <c r="F677" s="58">
        <v>240</v>
      </c>
      <c r="G677" s="177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  <c r="AI677" s="11"/>
      <c r="AJ677" s="11"/>
      <c r="AK677" s="11"/>
      <c r="AL677" s="11"/>
      <c r="AM677" s="11"/>
      <c r="AN677" s="11"/>
      <c r="AO677" s="11"/>
      <c r="AP677" s="11"/>
      <c r="AQ677" s="11"/>
      <c r="AR677" s="11"/>
      <c r="AS677" s="11"/>
      <c r="AT677" s="11"/>
      <c r="AU677" s="11"/>
      <c r="AV677" s="11"/>
      <c r="AW677" s="11"/>
      <c r="AX677" s="11"/>
      <c r="AY677" s="11"/>
      <c r="AZ677" s="11"/>
      <c r="BA677" s="11"/>
      <c r="BB677" s="11"/>
      <c r="BC677" s="11"/>
      <c r="BD677" s="11"/>
      <c r="BE677" s="11"/>
      <c r="BF677" s="11"/>
      <c r="BG677" s="11"/>
      <c r="BH677" s="11"/>
      <c r="BI677" s="11"/>
      <c r="BJ677" s="11"/>
      <c r="BK677" s="11"/>
      <c r="BL677" s="11"/>
      <c r="BM677" s="11"/>
      <c r="BN677" s="11"/>
      <c r="BO677" s="11"/>
      <c r="BP677" s="11"/>
      <c r="BQ677" s="11"/>
      <c r="BR677" s="11"/>
      <c r="BS677" s="11"/>
      <c r="BT677" s="11"/>
      <c r="BU677" s="11"/>
      <c r="BV677" s="11"/>
      <c r="BW677" s="11"/>
      <c r="BX677" s="11"/>
      <c r="BY677" s="11"/>
      <c r="BZ677" s="11"/>
      <c r="CA677" s="11"/>
      <c r="CB677" s="11"/>
      <c r="CC677" s="11"/>
      <c r="CD677" s="11"/>
      <c r="CE677" s="11"/>
      <c r="CF677" s="11"/>
      <c r="CG677" s="11"/>
      <c r="CH677" s="11"/>
      <c r="CI677" s="11"/>
      <c r="CJ677" s="11"/>
      <c r="CK677" s="11"/>
      <c r="CL677" s="11"/>
      <c r="CM677" s="11"/>
      <c r="CN677" s="11"/>
      <c r="CO677" s="11"/>
      <c r="CP677" s="11"/>
      <c r="CQ677" s="11"/>
      <c r="CR677" s="11"/>
      <c r="CS677" s="11"/>
      <c r="CT677" s="11"/>
      <c r="CU677" s="11"/>
      <c r="CV677" s="11"/>
      <c r="CW677" s="11"/>
      <c r="CX677" s="11"/>
      <c r="CY677" s="11"/>
      <c r="CZ677" s="11"/>
      <c r="DA677" s="11"/>
      <c r="DB677" s="11"/>
      <c r="DC677" s="11"/>
      <c r="DD677" s="11"/>
      <c r="DE677" s="11"/>
      <c r="DF677" s="11"/>
      <c r="DG677" s="11"/>
      <c r="DH677" s="11"/>
      <c r="DI677" s="11"/>
      <c r="DJ677" s="11"/>
      <c r="DK677" s="11"/>
      <c r="DL677" s="11"/>
      <c r="DM677" s="11"/>
      <c r="DN677" s="11"/>
      <c r="DO677" s="11"/>
      <c r="DP677" s="11"/>
      <c r="DQ677" s="11"/>
      <c r="DR677" s="11"/>
      <c r="DS677" s="11"/>
      <c r="DT677" s="11"/>
      <c r="DU677" s="11"/>
      <c r="DV677" s="11"/>
      <c r="DW677" s="11"/>
      <c r="DX677" s="11"/>
      <c r="DY677" s="11"/>
      <c r="DZ677" s="11"/>
      <c r="EA677" s="11"/>
      <c r="EB677" s="11"/>
      <c r="EC677" s="11"/>
      <c r="ED677" s="11"/>
      <c r="EE677" s="11"/>
      <c r="EF677" s="11"/>
      <c r="EG677" s="11"/>
      <c r="EH677" s="11"/>
      <c r="EI677" s="11"/>
      <c r="EJ677" s="11"/>
      <c r="EK677" s="11"/>
      <c r="EL677" s="11"/>
      <c r="EM677" s="11"/>
      <c r="EN677" s="11"/>
      <c r="EO677" s="11"/>
      <c r="EP677" s="11"/>
      <c r="EQ677" s="11"/>
      <c r="ER677" s="11"/>
      <c r="ES677" s="11"/>
      <c r="ET677" s="11"/>
      <c r="EU677" s="11"/>
      <c r="EV677" s="11"/>
      <c r="EW677" s="11"/>
      <c r="EX677" s="11"/>
      <c r="EY677" s="11"/>
      <c r="EZ677" s="11"/>
      <c r="FA677" s="11"/>
      <c r="FB677" s="11"/>
      <c r="FC677" s="11"/>
      <c r="FD677" s="11"/>
      <c r="FE677" s="11"/>
      <c r="FF677" s="11"/>
      <c r="FG677" s="11"/>
      <c r="FH677" s="11"/>
      <c r="FI677" s="11"/>
      <c r="FJ677" s="11"/>
      <c r="FK677" s="11"/>
      <c r="FL677" s="11"/>
      <c r="FM677" s="11"/>
      <c r="FN677" s="11"/>
      <c r="FO677" s="11"/>
      <c r="FP677" s="11"/>
      <c r="FQ677" s="11"/>
      <c r="FR677" s="11"/>
      <c r="FS677" s="11"/>
      <c r="FT677" s="11"/>
      <c r="FU677" s="11"/>
      <c r="FV677" s="11"/>
      <c r="FW677" s="11"/>
      <c r="FX677" s="11"/>
      <c r="FY677" s="11"/>
      <c r="FZ677" s="11"/>
      <c r="GA677" s="11"/>
      <c r="GB677" s="11"/>
      <c r="GC677" s="11"/>
      <c r="GD677" s="11"/>
      <c r="GE677" s="11"/>
      <c r="GF677" s="11"/>
      <c r="GG677" s="11"/>
      <c r="GH677" s="11"/>
      <c r="GI677" s="11"/>
      <c r="GJ677" s="11"/>
      <c r="GK677" s="11"/>
      <c r="GL677" s="11"/>
      <c r="GM677" s="11"/>
      <c r="GN677" s="11"/>
      <c r="GO677" s="11"/>
      <c r="GP677" s="11"/>
      <c r="GQ677" s="11"/>
      <c r="GR677" s="11"/>
      <c r="GS677" s="11"/>
      <c r="GT677" s="11"/>
      <c r="GU677" s="11"/>
      <c r="GV677" s="11"/>
      <c r="GW677" s="11"/>
      <c r="GX677" s="11"/>
      <c r="GY677" s="11"/>
      <c r="GZ677" s="11"/>
      <c r="HA677" s="11"/>
      <c r="HB677" s="11"/>
      <c r="HC677" s="11"/>
      <c r="HD677" s="11"/>
      <c r="HE677" s="11"/>
      <c r="HF677" s="11"/>
      <c r="HG677" s="11"/>
      <c r="HH677" s="11"/>
      <c r="HI677" s="11"/>
      <c r="HJ677" s="11"/>
      <c r="HK677" s="11"/>
      <c r="HL677" s="11"/>
      <c r="HM677" s="11"/>
      <c r="HN677" s="11"/>
      <c r="HO677" s="11"/>
      <c r="HP677" s="11"/>
      <c r="HQ677" s="11"/>
      <c r="HR677" s="11"/>
      <c r="HS677" s="11"/>
      <c r="HT677" s="11"/>
      <c r="HU677" s="11"/>
      <c r="HV677" s="11"/>
      <c r="HW677" s="11"/>
      <c r="HX677" s="11"/>
      <c r="HY677" s="11"/>
      <c r="HZ677" s="11"/>
      <c r="IA677" s="11"/>
      <c r="IB677" s="11"/>
      <c r="IC677" s="11"/>
      <c r="ID677" s="11"/>
      <c r="IE677" s="11"/>
      <c r="IF677" s="11"/>
      <c r="IG677" s="11"/>
      <c r="IH677" s="11"/>
      <c r="II677" s="11"/>
      <c r="IJ677" s="11"/>
      <c r="IK677" s="11"/>
      <c r="IL677" s="11"/>
      <c r="IM677" s="11"/>
      <c r="IN677" s="11"/>
      <c r="IO677" s="11"/>
      <c r="IP677" s="11"/>
      <c r="IQ677" s="11"/>
      <c r="IR677" s="11"/>
      <c r="IS677" s="11"/>
      <c r="IT677" s="11"/>
      <c r="IU677" s="11"/>
      <c r="IV677" s="11"/>
    </row>
    <row r="678" spans="1:256" s="9" customFormat="1" ht="38.25" x14ac:dyDescent="0.2">
      <c r="A678" s="45" t="s">
        <v>678</v>
      </c>
      <c r="B678" s="15" t="s">
        <v>97</v>
      </c>
      <c r="C678" s="56" t="s">
        <v>16</v>
      </c>
      <c r="D678" s="56" t="s">
        <v>12</v>
      </c>
      <c r="E678" s="16" t="s">
        <v>681</v>
      </c>
      <c r="F678" s="58"/>
      <c r="G678" s="168">
        <f>G679</f>
        <v>6000</v>
      </c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  <c r="AI678" s="11"/>
      <c r="AJ678" s="11"/>
      <c r="AK678" s="11"/>
      <c r="AL678" s="11"/>
      <c r="AM678" s="11"/>
      <c r="AN678" s="11"/>
      <c r="AO678" s="11"/>
      <c r="AP678" s="11"/>
      <c r="AQ678" s="11"/>
      <c r="AR678" s="11"/>
      <c r="AS678" s="11"/>
      <c r="AT678" s="11"/>
      <c r="AU678" s="11"/>
      <c r="AV678" s="11"/>
      <c r="AW678" s="11"/>
      <c r="AX678" s="11"/>
      <c r="AY678" s="11"/>
      <c r="AZ678" s="11"/>
      <c r="BA678" s="11"/>
      <c r="BB678" s="11"/>
      <c r="BC678" s="11"/>
      <c r="BD678" s="11"/>
      <c r="BE678" s="11"/>
      <c r="BF678" s="11"/>
      <c r="BG678" s="11"/>
      <c r="BH678" s="11"/>
      <c r="BI678" s="11"/>
      <c r="BJ678" s="11"/>
      <c r="BK678" s="11"/>
      <c r="BL678" s="11"/>
      <c r="BM678" s="11"/>
      <c r="BN678" s="11"/>
      <c r="BO678" s="11"/>
      <c r="BP678" s="11"/>
      <c r="BQ678" s="11"/>
      <c r="BR678" s="11"/>
      <c r="BS678" s="11"/>
      <c r="BT678" s="11"/>
      <c r="BU678" s="11"/>
      <c r="BV678" s="11"/>
      <c r="BW678" s="11"/>
      <c r="BX678" s="11"/>
      <c r="BY678" s="11"/>
      <c r="BZ678" s="11"/>
      <c r="CA678" s="11"/>
      <c r="CB678" s="11"/>
      <c r="CC678" s="11"/>
      <c r="CD678" s="11"/>
      <c r="CE678" s="11"/>
      <c r="CF678" s="11"/>
      <c r="CG678" s="11"/>
      <c r="CH678" s="11"/>
      <c r="CI678" s="11"/>
      <c r="CJ678" s="11"/>
      <c r="CK678" s="11"/>
      <c r="CL678" s="11"/>
      <c r="CM678" s="11"/>
      <c r="CN678" s="11"/>
      <c r="CO678" s="11"/>
      <c r="CP678" s="11"/>
      <c r="CQ678" s="11"/>
      <c r="CR678" s="11"/>
      <c r="CS678" s="11"/>
      <c r="CT678" s="11"/>
      <c r="CU678" s="11"/>
      <c r="CV678" s="11"/>
      <c r="CW678" s="11"/>
      <c r="CX678" s="11"/>
      <c r="CY678" s="11"/>
      <c r="CZ678" s="11"/>
      <c r="DA678" s="11"/>
      <c r="DB678" s="11"/>
      <c r="DC678" s="11"/>
      <c r="DD678" s="11"/>
      <c r="DE678" s="11"/>
      <c r="DF678" s="11"/>
      <c r="DG678" s="11"/>
      <c r="DH678" s="11"/>
      <c r="DI678" s="11"/>
      <c r="DJ678" s="11"/>
      <c r="DK678" s="11"/>
      <c r="DL678" s="11"/>
      <c r="DM678" s="11"/>
      <c r="DN678" s="11"/>
      <c r="DO678" s="11"/>
      <c r="DP678" s="11"/>
      <c r="DQ678" s="11"/>
      <c r="DR678" s="11"/>
      <c r="DS678" s="11"/>
      <c r="DT678" s="11"/>
      <c r="DU678" s="11"/>
      <c r="DV678" s="11"/>
      <c r="DW678" s="11"/>
      <c r="DX678" s="11"/>
      <c r="DY678" s="11"/>
      <c r="DZ678" s="11"/>
      <c r="EA678" s="11"/>
      <c r="EB678" s="11"/>
      <c r="EC678" s="11"/>
      <c r="ED678" s="11"/>
      <c r="EE678" s="11"/>
      <c r="EF678" s="11"/>
      <c r="EG678" s="11"/>
      <c r="EH678" s="11"/>
      <c r="EI678" s="11"/>
      <c r="EJ678" s="11"/>
      <c r="EK678" s="11"/>
      <c r="EL678" s="11"/>
      <c r="EM678" s="11"/>
      <c r="EN678" s="11"/>
      <c r="EO678" s="11"/>
      <c r="EP678" s="11"/>
      <c r="EQ678" s="11"/>
      <c r="ER678" s="11"/>
      <c r="ES678" s="11"/>
      <c r="ET678" s="11"/>
      <c r="EU678" s="11"/>
      <c r="EV678" s="11"/>
      <c r="EW678" s="11"/>
      <c r="EX678" s="11"/>
      <c r="EY678" s="11"/>
      <c r="EZ678" s="11"/>
      <c r="FA678" s="11"/>
      <c r="FB678" s="11"/>
      <c r="FC678" s="11"/>
      <c r="FD678" s="11"/>
      <c r="FE678" s="11"/>
      <c r="FF678" s="11"/>
      <c r="FG678" s="11"/>
      <c r="FH678" s="11"/>
      <c r="FI678" s="11"/>
      <c r="FJ678" s="11"/>
      <c r="FK678" s="11"/>
      <c r="FL678" s="11"/>
      <c r="FM678" s="11"/>
      <c r="FN678" s="11"/>
      <c r="FO678" s="11"/>
      <c r="FP678" s="11"/>
      <c r="FQ678" s="11"/>
      <c r="FR678" s="11"/>
      <c r="FS678" s="11"/>
      <c r="FT678" s="11"/>
      <c r="FU678" s="11"/>
      <c r="FV678" s="11"/>
      <c r="FW678" s="11"/>
      <c r="FX678" s="11"/>
      <c r="FY678" s="11"/>
      <c r="FZ678" s="11"/>
      <c r="GA678" s="11"/>
      <c r="GB678" s="11"/>
      <c r="GC678" s="11"/>
      <c r="GD678" s="11"/>
      <c r="GE678" s="11"/>
      <c r="GF678" s="11"/>
      <c r="GG678" s="11"/>
      <c r="GH678" s="11"/>
      <c r="GI678" s="11"/>
      <c r="GJ678" s="11"/>
      <c r="GK678" s="11"/>
      <c r="GL678" s="11"/>
      <c r="GM678" s="11"/>
      <c r="GN678" s="11"/>
      <c r="GO678" s="11"/>
      <c r="GP678" s="11"/>
      <c r="GQ678" s="11"/>
      <c r="GR678" s="11"/>
      <c r="GS678" s="11"/>
      <c r="GT678" s="11"/>
      <c r="GU678" s="11"/>
      <c r="GV678" s="11"/>
      <c r="GW678" s="11"/>
      <c r="GX678" s="11"/>
      <c r="GY678" s="11"/>
      <c r="GZ678" s="11"/>
      <c r="HA678" s="11"/>
      <c r="HB678" s="11"/>
      <c r="HC678" s="11"/>
      <c r="HD678" s="11"/>
      <c r="HE678" s="11"/>
      <c r="HF678" s="11"/>
      <c r="HG678" s="11"/>
      <c r="HH678" s="11"/>
      <c r="HI678" s="11"/>
      <c r="HJ678" s="11"/>
      <c r="HK678" s="11"/>
      <c r="HL678" s="11"/>
      <c r="HM678" s="11"/>
      <c r="HN678" s="11"/>
      <c r="HO678" s="11"/>
      <c r="HP678" s="11"/>
      <c r="HQ678" s="11"/>
      <c r="HR678" s="11"/>
      <c r="HS678" s="11"/>
      <c r="HT678" s="11"/>
      <c r="HU678" s="11"/>
      <c r="HV678" s="11"/>
      <c r="HW678" s="11"/>
      <c r="HX678" s="11"/>
      <c r="HY678" s="11"/>
      <c r="HZ678" s="11"/>
      <c r="IA678" s="11"/>
      <c r="IB678" s="11"/>
      <c r="IC678" s="11"/>
      <c r="ID678" s="11"/>
      <c r="IE678" s="11"/>
      <c r="IF678" s="11"/>
      <c r="IG678" s="11"/>
      <c r="IH678" s="11"/>
      <c r="II678" s="11"/>
      <c r="IJ678" s="11"/>
      <c r="IK678" s="11"/>
      <c r="IL678" s="11"/>
      <c r="IM678" s="11"/>
      <c r="IN678" s="11"/>
      <c r="IO678" s="11"/>
      <c r="IP678" s="11"/>
      <c r="IQ678" s="11"/>
      <c r="IR678" s="11"/>
      <c r="IS678" s="11"/>
      <c r="IT678" s="11"/>
      <c r="IU678" s="11"/>
      <c r="IV678" s="11"/>
    </row>
    <row r="679" spans="1:256" s="9" customFormat="1" ht="38.25" x14ac:dyDescent="0.2">
      <c r="A679" s="166" t="s">
        <v>359</v>
      </c>
      <c r="B679" s="15" t="s">
        <v>97</v>
      </c>
      <c r="C679" s="56" t="s">
        <v>16</v>
      </c>
      <c r="D679" s="56" t="s">
        <v>12</v>
      </c>
      <c r="E679" s="16" t="s">
        <v>681</v>
      </c>
      <c r="F679" s="58">
        <v>200</v>
      </c>
      <c r="G679" s="168">
        <f>G680</f>
        <v>6000</v>
      </c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  <c r="AH679" s="11"/>
      <c r="AI679" s="11"/>
      <c r="AJ679" s="11"/>
      <c r="AK679" s="11"/>
      <c r="AL679" s="11"/>
      <c r="AM679" s="11"/>
      <c r="AN679" s="11"/>
      <c r="AO679" s="11"/>
      <c r="AP679" s="11"/>
      <c r="AQ679" s="11"/>
      <c r="AR679" s="11"/>
      <c r="AS679" s="11"/>
      <c r="AT679" s="11"/>
      <c r="AU679" s="11"/>
      <c r="AV679" s="11"/>
      <c r="AW679" s="11"/>
      <c r="AX679" s="11"/>
      <c r="AY679" s="11"/>
      <c r="AZ679" s="11"/>
      <c r="BA679" s="11"/>
      <c r="BB679" s="11"/>
      <c r="BC679" s="11"/>
      <c r="BD679" s="11"/>
      <c r="BE679" s="11"/>
      <c r="BF679" s="11"/>
      <c r="BG679" s="11"/>
      <c r="BH679" s="11"/>
      <c r="BI679" s="11"/>
      <c r="BJ679" s="11"/>
      <c r="BK679" s="11"/>
      <c r="BL679" s="11"/>
      <c r="BM679" s="11"/>
      <c r="BN679" s="11"/>
      <c r="BO679" s="11"/>
      <c r="BP679" s="11"/>
      <c r="BQ679" s="11"/>
      <c r="BR679" s="11"/>
      <c r="BS679" s="11"/>
      <c r="BT679" s="11"/>
      <c r="BU679" s="11"/>
      <c r="BV679" s="11"/>
      <c r="BW679" s="11"/>
      <c r="BX679" s="11"/>
      <c r="BY679" s="11"/>
      <c r="BZ679" s="11"/>
      <c r="CA679" s="11"/>
      <c r="CB679" s="11"/>
      <c r="CC679" s="11"/>
      <c r="CD679" s="11"/>
      <c r="CE679" s="11"/>
      <c r="CF679" s="11"/>
      <c r="CG679" s="11"/>
      <c r="CH679" s="11"/>
      <c r="CI679" s="11"/>
      <c r="CJ679" s="11"/>
      <c r="CK679" s="11"/>
      <c r="CL679" s="11"/>
      <c r="CM679" s="11"/>
      <c r="CN679" s="11"/>
      <c r="CO679" s="11"/>
      <c r="CP679" s="11"/>
      <c r="CQ679" s="11"/>
      <c r="CR679" s="11"/>
      <c r="CS679" s="11"/>
      <c r="CT679" s="11"/>
      <c r="CU679" s="11"/>
      <c r="CV679" s="11"/>
      <c r="CW679" s="11"/>
      <c r="CX679" s="11"/>
      <c r="CY679" s="11"/>
      <c r="CZ679" s="11"/>
      <c r="DA679" s="11"/>
      <c r="DB679" s="11"/>
      <c r="DC679" s="11"/>
      <c r="DD679" s="11"/>
      <c r="DE679" s="11"/>
      <c r="DF679" s="11"/>
      <c r="DG679" s="11"/>
      <c r="DH679" s="11"/>
      <c r="DI679" s="11"/>
      <c r="DJ679" s="11"/>
      <c r="DK679" s="11"/>
      <c r="DL679" s="11"/>
      <c r="DM679" s="11"/>
      <c r="DN679" s="11"/>
      <c r="DO679" s="11"/>
      <c r="DP679" s="11"/>
      <c r="DQ679" s="11"/>
      <c r="DR679" s="11"/>
      <c r="DS679" s="11"/>
      <c r="DT679" s="11"/>
      <c r="DU679" s="11"/>
      <c r="DV679" s="11"/>
      <c r="DW679" s="11"/>
      <c r="DX679" s="11"/>
      <c r="DY679" s="11"/>
      <c r="DZ679" s="11"/>
      <c r="EA679" s="11"/>
      <c r="EB679" s="11"/>
      <c r="EC679" s="11"/>
      <c r="ED679" s="11"/>
      <c r="EE679" s="11"/>
      <c r="EF679" s="11"/>
      <c r="EG679" s="11"/>
      <c r="EH679" s="11"/>
      <c r="EI679" s="11"/>
      <c r="EJ679" s="11"/>
      <c r="EK679" s="11"/>
      <c r="EL679" s="11"/>
      <c r="EM679" s="11"/>
      <c r="EN679" s="11"/>
      <c r="EO679" s="11"/>
      <c r="EP679" s="11"/>
      <c r="EQ679" s="11"/>
      <c r="ER679" s="11"/>
      <c r="ES679" s="11"/>
      <c r="ET679" s="11"/>
      <c r="EU679" s="11"/>
      <c r="EV679" s="11"/>
      <c r="EW679" s="11"/>
      <c r="EX679" s="11"/>
      <c r="EY679" s="11"/>
      <c r="EZ679" s="11"/>
      <c r="FA679" s="11"/>
      <c r="FB679" s="11"/>
      <c r="FC679" s="11"/>
      <c r="FD679" s="11"/>
      <c r="FE679" s="11"/>
      <c r="FF679" s="11"/>
      <c r="FG679" s="11"/>
      <c r="FH679" s="11"/>
      <c r="FI679" s="11"/>
      <c r="FJ679" s="11"/>
      <c r="FK679" s="11"/>
      <c r="FL679" s="11"/>
      <c r="FM679" s="11"/>
      <c r="FN679" s="11"/>
      <c r="FO679" s="11"/>
      <c r="FP679" s="11"/>
      <c r="FQ679" s="11"/>
      <c r="FR679" s="11"/>
      <c r="FS679" s="11"/>
      <c r="FT679" s="11"/>
      <c r="FU679" s="11"/>
      <c r="FV679" s="11"/>
      <c r="FW679" s="11"/>
      <c r="FX679" s="11"/>
      <c r="FY679" s="11"/>
      <c r="FZ679" s="11"/>
      <c r="GA679" s="11"/>
      <c r="GB679" s="11"/>
      <c r="GC679" s="11"/>
      <c r="GD679" s="11"/>
      <c r="GE679" s="11"/>
      <c r="GF679" s="11"/>
      <c r="GG679" s="11"/>
      <c r="GH679" s="11"/>
      <c r="GI679" s="11"/>
      <c r="GJ679" s="11"/>
      <c r="GK679" s="11"/>
      <c r="GL679" s="11"/>
      <c r="GM679" s="11"/>
      <c r="GN679" s="11"/>
      <c r="GO679" s="11"/>
      <c r="GP679" s="11"/>
      <c r="GQ679" s="11"/>
      <c r="GR679" s="11"/>
      <c r="GS679" s="11"/>
      <c r="GT679" s="11"/>
      <c r="GU679" s="11"/>
      <c r="GV679" s="11"/>
      <c r="GW679" s="11"/>
      <c r="GX679" s="11"/>
      <c r="GY679" s="11"/>
      <c r="GZ679" s="11"/>
      <c r="HA679" s="11"/>
      <c r="HB679" s="11"/>
      <c r="HC679" s="11"/>
      <c r="HD679" s="11"/>
      <c r="HE679" s="11"/>
      <c r="HF679" s="11"/>
      <c r="HG679" s="11"/>
      <c r="HH679" s="11"/>
      <c r="HI679" s="11"/>
      <c r="HJ679" s="11"/>
      <c r="HK679" s="11"/>
      <c r="HL679" s="11"/>
      <c r="HM679" s="11"/>
      <c r="HN679" s="11"/>
      <c r="HO679" s="11"/>
      <c r="HP679" s="11"/>
      <c r="HQ679" s="11"/>
      <c r="HR679" s="11"/>
      <c r="HS679" s="11"/>
      <c r="HT679" s="11"/>
      <c r="HU679" s="11"/>
      <c r="HV679" s="11"/>
      <c r="HW679" s="11"/>
      <c r="HX679" s="11"/>
      <c r="HY679" s="11"/>
      <c r="HZ679" s="11"/>
      <c r="IA679" s="11"/>
      <c r="IB679" s="11"/>
      <c r="IC679" s="11"/>
      <c r="ID679" s="11"/>
      <c r="IE679" s="11"/>
      <c r="IF679" s="11"/>
      <c r="IG679" s="11"/>
      <c r="IH679" s="11"/>
      <c r="II679" s="11"/>
      <c r="IJ679" s="11"/>
      <c r="IK679" s="11"/>
      <c r="IL679" s="11"/>
      <c r="IM679" s="11"/>
      <c r="IN679" s="11"/>
      <c r="IO679" s="11"/>
      <c r="IP679" s="11"/>
      <c r="IQ679" s="11"/>
      <c r="IR679" s="11"/>
      <c r="IS679" s="11"/>
      <c r="IT679" s="11"/>
      <c r="IU679" s="11"/>
      <c r="IV679" s="11"/>
    </row>
    <row r="680" spans="1:256" s="9" customFormat="1" ht="38.25" x14ac:dyDescent="0.2">
      <c r="A680" s="166" t="s">
        <v>360</v>
      </c>
      <c r="B680" s="15" t="s">
        <v>97</v>
      </c>
      <c r="C680" s="56" t="s">
        <v>16</v>
      </c>
      <c r="D680" s="56" t="s">
        <v>12</v>
      </c>
      <c r="E680" s="16" t="s">
        <v>681</v>
      </c>
      <c r="F680" s="58">
        <v>240</v>
      </c>
      <c r="G680" s="168">
        <v>6000</v>
      </c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  <c r="AI680" s="1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  <c r="AT680" s="11"/>
      <c r="AU680" s="11"/>
      <c r="AV680" s="11"/>
      <c r="AW680" s="11"/>
      <c r="AX680" s="11"/>
      <c r="AY680" s="11"/>
      <c r="AZ680" s="11"/>
      <c r="BA680" s="11"/>
      <c r="BB680" s="11"/>
      <c r="BC680" s="11"/>
      <c r="BD680" s="11"/>
      <c r="BE680" s="11"/>
      <c r="BF680" s="11"/>
      <c r="BG680" s="11"/>
      <c r="BH680" s="11"/>
      <c r="BI680" s="11"/>
      <c r="BJ680" s="11"/>
      <c r="BK680" s="11"/>
      <c r="BL680" s="11"/>
      <c r="BM680" s="11"/>
      <c r="BN680" s="11"/>
      <c r="BO680" s="11"/>
      <c r="BP680" s="11"/>
      <c r="BQ680" s="11"/>
      <c r="BR680" s="11"/>
      <c r="BS680" s="11"/>
      <c r="BT680" s="11"/>
      <c r="BU680" s="11"/>
      <c r="BV680" s="11"/>
      <c r="BW680" s="11"/>
      <c r="BX680" s="11"/>
      <c r="BY680" s="11"/>
      <c r="BZ680" s="11"/>
      <c r="CA680" s="11"/>
      <c r="CB680" s="11"/>
      <c r="CC680" s="11"/>
      <c r="CD680" s="11"/>
      <c r="CE680" s="11"/>
      <c r="CF680" s="11"/>
      <c r="CG680" s="11"/>
      <c r="CH680" s="11"/>
      <c r="CI680" s="11"/>
      <c r="CJ680" s="11"/>
      <c r="CK680" s="11"/>
      <c r="CL680" s="11"/>
      <c r="CM680" s="11"/>
      <c r="CN680" s="11"/>
      <c r="CO680" s="11"/>
      <c r="CP680" s="11"/>
      <c r="CQ680" s="11"/>
      <c r="CR680" s="11"/>
      <c r="CS680" s="11"/>
      <c r="CT680" s="11"/>
      <c r="CU680" s="11"/>
      <c r="CV680" s="11"/>
      <c r="CW680" s="11"/>
      <c r="CX680" s="11"/>
      <c r="CY680" s="11"/>
      <c r="CZ680" s="11"/>
      <c r="DA680" s="11"/>
      <c r="DB680" s="11"/>
      <c r="DC680" s="11"/>
      <c r="DD680" s="11"/>
      <c r="DE680" s="11"/>
      <c r="DF680" s="11"/>
      <c r="DG680" s="11"/>
      <c r="DH680" s="11"/>
      <c r="DI680" s="11"/>
      <c r="DJ680" s="11"/>
      <c r="DK680" s="11"/>
      <c r="DL680" s="11"/>
      <c r="DM680" s="11"/>
      <c r="DN680" s="11"/>
      <c r="DO680" s="11"/>
      <c r="DP680" s="11"/>
      <c r="DQ680" s="11"/>
      <c r="DR680" s="11"/>
      <c r="DS680" s="11"/>
      <c r="DT680" s="11"/>
      <c r="DU680" s="11"/>
      <c r="DV680" s="11"/>
      <c r="DW680" s="11"/>
      <c r="DX680" s="11"/>
      <c r="DY680" s="11"/>
      <c r="DZ680" s="11"/>
      <c r="EA680" s="11"/>
      <c r="EB680" s="11"/>
      <c r="EC680" s="11"/>
      <c r="ED680" s="11"/>
      <c r="EE680" s="11"/>
      <c r="EF680" s="11"/>
      <c r="EG680" s="11"/>
      <c r="EH680" s="11"/>
      <c r="EI680" s="11"/>
      <c r="EJ680" s="11"/>
      <c r="EK680" s="11"/>
      <c r="EL680" s="11"/>
      <c r="EM680" s="11"/>
      <c r="EN680" s="11"/>
      <c r="EO680" s="11"/>
      <c r="EP680" s="11"/>
      <c r="EQ680" s="11"/>
      <c r="ER680" s="11"/>
      <c r="ES680" s="11"/>
      <c r="ET680" s="11"/>
      <c r="EU680" s="11"/>
      <c r="EV680" s="11"/>
      <c r="EW680" s="11"/>
      <c r="EX680" s="11"/>
      <c r="EY680" s="11"/>
      <c r="EZ680" s="11"/>
      <c r="FA680" s="11"/>
      <c r="FB680" s="11"/>
      <c r="FC680" s="11"/>
      <c r="FD680" s="11"/>
      <c r="FE680" s="11"/>
      <c r="FF680" s="11"/>
      <c r="FG680" s="11"/>
      <c r="FH680" s="11"/>
      <c r="FI680" s="11"/>
      <c r="FJ680" s="11"/>
      <c r="FK680" s="11"/>
      <c r="FL680" s="11"/>
      <c r="FM680" s="11"/>
      <c r="FN680" s="11"/>
      <c r="FO680" s="11"/>
      <c r="FP680" s="11"/>
      <c r="FQ680" s="11"/>
      <c r="FR680" s="11"/>
      <c r="FS680" s="11"/>
      <c r="FT680" s="11"/>
      <c r="FU680" s="11"/>
      <c r="FV680" s="11"/>
      <c r="FW680" s="11"/>
      <c r="FX680" s="11"/>
      <c r="FY680" s="11"/>
      <c r="FZ680" s="11"/>
      <c r="GA680" s="11"/>
      <c r="GB680" s="11"/>
      <c r="GC680" s="11"/>
      <c r="GD680" s="11"/>
      <c r="GE680" s="11"/>
      <c r="GF680" s="11"/>
      <c r="GG680" s="11"/>
      <c r="GH680" s="11"/>
      <c r="GI680" s="11"/>
      <c r="GJ680" s="11"/>
      <c r="GK680" s="11"/>
      <c r="GL680" s="11"/>
      <c r="GM680" s="11"/>
      <c r="GN680" s="11"/>
      <c r="GO680" s="11"/>
      <c r="GP680" s="11"/>
      <c r="GQ680" s="11"/>
      <c r="GR680" s="11"/>
      <c r="GS680" s="11"/>
      <c r="GT680" s="11"/>
      <c r="GU680" s="11"/>
      <c r="GV680" s="11"/>
      <c r="GW680" s="11"/>
      <c r="GX680" s="11"/>
      <c r="GY680" s="11"/>
      <c r="GZ680" s="11"/>
      <c r="HA680" s="11"/>
      <c r="HB680" s="11"/>
      <c r="HC680" s="11"/>
      <c r="HD680" s="11"/>
      <c r="HE680" s="11"/>
      <c r="HF680" s="11"/>
      <c r="HG680" s="11"/>
      <c r="HH680" s="11"/>
      <c r="HI680" s="11"/>
      <c r="HJ680" s="11"/>
      <c r="HK680" s="11"/>
      <c r="HL680" s="11"/>
      <c r="HM680" s="11"/>
      <c r="HN680" s="11"/>
      <c r="HO680" s="11"/>
      <c r="HP680" s="11"/>
      <c r="HQ680" s="11"/>
      <c r="HR680" s="11"/>
      <c r="HS680" s="11"/>
      <c r="HT680" s="11"/>
      <c r="HU680" s="11"/>
      <c r="HV680" s="11"/>
      <c r="HW680" s="11"/>
      <c r="HX680" s="11"/>
      <c r="HY680" s="11"/>
      <c r="HZ680" s="11"/>
      <c r="IA680" s="11"/>
      <c r="IB680" s="11"/>
      <c r="IC680" s="11"/>
      <c r="ID680" s="11"/>
      <c r="IE680" s="11"/>
      <c r="IF680" s="11"/>
      <c r="IG680" s="11"/>
      <c r="IH680" s="11"/>
      <c r="II680" s="11"/>
      <c r="IJ680" s="11"/>
      <c r="IK680" s="11"/>
      <c r="IL680" s="11"/>
      <c r="IM680" s="11"/>
      <c r="IN680" s="11"/>
      <c r="IO680" s="11"/>
      <c r="IP680" s="11"/>
      <c r="IQ680" s="11"/>
      <c r="IR680" s="11"/>
      <c r="IS680" s="11"/>
      <c r="IT680" s="11"/>
      <c r="IU680" s="11"/>
      <c r="IV680" s="11"/>
    </row>
    <row r="681" spans="1:256" s="9" customFormat="1" x14ac:dyDescent="0.2">
      <c r="A681" s="178" t="s">
        <v>103</v>
      </c>
      <c r="B681" s="22" t="s">
        <v>97</v>
      </c>
      <c r="C681" s="179" t="s">
        <v>21</v>
      </c>
      <c r="D681" s="179" t="s">
        <v>17</v>
      </c>
      <c r="E681" s="149"/>
      <c r="F681" s="180"/>
      <c r="G681" s="177">
        <f t="shared" ref="G681:G686" si="4">G682</f>
        <v>54961</v>
      </c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  <c r="AI681" s="11"/>
      <c r="AJ681" s="11"/>
      <c r="AK681" s="11"/>
      <c r="AL681" s="11"/>
      <c r="AM681" s="11"/>
      <c r="AN681" s="11"/>
      <c r="AO681" s="11"/>
      <c r="AP681" s="11"/>
      <c r="AQ681" s="11"/>
      <c r="AR681" s="11"/>
      <c r="AS681" s="11"/>
      <c r="AT681" s="11"/>
      <c r="AU681" s="11"/>
      <c r="AV681" s="11"/>
      <c r="AW681" s="11"/>
      <c r="AX681" s="11"/>
      <c r="AY681" s="11"/>
      <c r="AZ681" s="11"/>
      <c r="BA681" s="11"/>
      <c r="BB681" s="11"/>
      <c r="BC681" s="11"/>
      <c r="BD681" s="11"/>
      <c r="BE681" s="11"/>
      <c r="BF681" s="11"/>
      <c r="BG681" s="11"/>
      <c r="BH681" s="11"/>
      <c r="BI681" s="11"/>
      <c r="BJ681" s="11"/>
      <c r="BK681" s="11"/>
      <c r="BL681" s="11"/>
      <c r="BM681" s="11"/>
      <c r="BN681" s="11"/>
      <c r="BO681" s="11"/>
      <c r="BP681" s="11"/>
      <c r="BQ681" s="11"/>
      <c r="BR681" s="11"/>
      <c r="BS681" s="11"/>
      <c r="BT681" s="11"/>
      <c r="BU681" s="11"/>
      <c r="BV681" s="11"/>
      <c r="BW681" s="11"/>
      <c r="BX681" s="11"/>
      <c r="BY681" s="11"/>
      <c r="BZ681" s="11"/>
      <c r="CA681" s="11"/>
      <c r="CB681" s="11"/>
      <c r="CC681" s="11"/>
      <c r="CD681" s="11"/>
      <c r="CE681" s="11"/>
      <c r="CF681" s="11"/>
      <c r="CG681" s="11"/>
      <c r="CH681" s="11"/>
      <c r="CI681" s="11"/>
      <c r="CJ681" s="11"/>
      <c r="CK681" s="11"/>
      <c r="CL681" s="11"/>
      <c r="CM681" s="11"/>
      <c r="CN681" s="11"/>
      <c r="CO681" s="11"/>
      <c r="CP681" s="11"/>
      <c r="CQ681" s="11"/>
      <c r="CR681" s="11"/>
      <c r="CS681" s="11"/>
      <c r="CT681" s="11"/>
      <c r="CU681" s="11"/>
      <c r="CV681" s="11"/>
      <c r="CW681" s="11"/>
      <c r="CX681" s="11"/>
      <c r="CY681" s="11"/>
      <c r="CZ681" s="11"/>
      <c r="DA681" s="11"/>
      <c r="DB681" s="11"/>
      <c r="DC681" s="11"/>
      <c r="DD681" s="11"/>
      <c r="DE681" s="11"/>
      <c r="DF681" s="11"/>
      <c r="DG681" s="11"/>
      <c r="DH681" s="11"/>
      <c r="DI681" s="11"/>
      <c r="DJ681" s="11"/>
      <c r="DK681" s="11"/>
      <c r="DL681" s="11"/>
      <c r="DM681" s="11"/>
      <c r="DN681" s="11"/>
      <c r="DO681" s="11"/>
      <c r="DP681" s="11"/>
      <c r="DQ681" s="11"/>
      <c r="DR681" s="11"/>
      <c r="DS681" s="11"/>
      <c r="DT681" s="11"/>
      <c r="DU681" s="11"/>
      <c r="DV681" s="11"/>
      <c r="DW681" s="11"/>
      <c r="DX681" s="11"/>
      <c r="DY681" s="11"/>
      <c r="DZ681" s="11"/>
      <c r="EA681" s="11"/>
      <c r="EB681" s="11"/>
      <c r="EC681" s="11"/>
      <c r="ED681" s="11"/>
      <c r="EE681" s="11"/>
      <c r="EF681" s="11"/>
      <c r="EG681" s="11"/>
      <c r="EH681" s="11"/>
      <c r="EI681" s="11"/>
      <c r="EJ681" s="11"/>
      <c r="EK681" s="11"/>
      <c r="EL681" s="11"/>
      <c r="EM681" s="11"/>
      <c r="EN681" s="11"/>
      <c r="EO681" s="11"/>
      <c r="EP681" s="11"/>
      <c r="EQ681" s="11"/>
      <c r="ER681" s="11"/>
      <c r="ES681" s="11"/>
      <c r="ET681" s="11"/>
      <c r="EU681" s="11"/>
      <c r="EV681" s="11"/>
      <c r="EW681" s="11"/>
      <c r="EX681" s="11"/>
      <c r="EY681" s="11"/>
      <c r="EZ681" s="11"/>
      <c r="FA681" s="11"/>
      <c r="FB681" s="11"/>
      <c r="FC681" s="11"/>
      <c r="FD681" s="11"/>
      <c r="FE681" s="11"/>
      <c r="FF681" s="11"/>
      <c r="FG681" s="11"/>
      <c r="FH681" s="11"/>
      <c r="FI681" s="11"/>
      <c r="FJ681" s="11"/>
      <c r="FK681" s="11"/>
      <c r="FL681" s="11"/>
      <c r="FM681" s="11"/>
      <c r="FN681" s="11"/>
      <c r="FO681" s="11"/>
      <c r="FP681" s="11"/>
      <c r="FQ681" s="11"/>
      <c r="FR681" s="11"/>
      <c r="FS681" s="11"/>
      <c r="FT681" s="11"/>
      <c r="FU681" s="11"/>
      <c r="FV681" s="11"/>
      <c r="FW681" s="11"/>
      <c r="FX681" s="11"/>
      <c r="FY681" s="11"/>
      <c r="FZ681" s="11"/>
      <c r="GA681" s="11"/>
      <c r="GB681" s="11"/>
      <c r="GC681" s="11"/>
      <c r="GD681" s="11"/>
      <c r="GE681" s="11"/>
      <c r="GF681" s="11"/>
      <c r="GG681" s="11"/>
      <c r="GH681" s="11"/>
      <c r="GI681" s="11"/>
      <c r="GJ681" s="11"/>
      <c r="GK681" s="11"/>
      <c r="GL681" s="11"/>
      <c r="GM681" s="11"/>
      <c r="GN681" s="11"/>
      <c r="GO681" s="11"/>
      <c r="GP681" s="11"/>
      <c r="GQ681" s="11"/>
      <c r="GR681" s="11"/>
      <c r="GS681" s="11"/>
      <c r="GT681" s="11"/>
      <c r="GU681" s="11"/>
      <c r="GV681" s="11"/>
      <c r="GW681" s="11"/>
      <c r="GX681" s="11"/>
      <c r="GY681" s="11"/>
      <c r="GZ681" s="11"/>
      <c r="HA681" s="11"/>
      <c r="HB681" s="11"/>
      <c r="HC681" s="11"/>
      <c r="HD681" s="11"/>
      <c r="HE681" s="11"/>
      <c r="HF681" s="11"/>
      <c r="HG681" s="11"/>
      <c r="HH681" s="11"/>
      <c r="HI681" s="11"/>
      <c r="HJ681" s="11"/>
      <c r="HK681" s="11"/>
      <c r="HL681" s="11"/>
      <c r="HM681" s="11"/>
      <c r="HN681" s="11"/>
      <c r="HO681" s="11"/>
      <c r="HP681" s="11"/>
      <c r="HQ681" s="11"/>
      <c r="HR681" s="11"/>
      <c r="HS681" s="11"/>
      <c r="HT681" s="11"/>
      <c r="HU681" s="11"/>
      <c r="HV681" s="11"/>
      <c r="HW681" s="11"/>
      <c r="HX681" s="11"/>
      <c r="HY681" s="11"/>
      <c r="HZ681" s="11"/>
      <c r="IA681" s="11"/>
      <c r="IB681" s="11"/>
      <c r="IC681" s="11"/>
      <c r="ID681" s="11"/>
      <c r="IE681" s="11"/>
      <c r="IF681" s="11"/>
      <c r="IG681" s="11"/>
      <c r="IH681" s="11"/>
      <c r="II681" s="11"/>
      <c r="IJ681" s="11"/>
      <c r="IK681" s="11"/>
      <c r="IL681" s="11"/>
      <c r="IM681" s="11"/>
      <c r="IN681" s="11"/>
      <c r="IO681" s="11"/>
      <c r="IP681" s="11"/>
      <c r="IQ681" s="11"/>
      <c r="IR681" s="11"/>
      <c r="IS681" s="11"/>
      <c r="IT681" s="11"/>
      <c r="IU681" s="11"/>
      <c r="IV681" s="11"/>
    </row>
    <row r="682" spans="1:256" s="9" customFormat="1" x14ac:dyDescent="0.2">
      <c r="A682" s="178" t="s">
        <v>695</v>
      </c>
      <c r="B682" s="22" t="s">
        <v>97</v>
      </c>
      <c r="C682" s="179" t="s">
        <v>21</v>
      </c>
      <c r="D682" s="179" t="s">
        <v>0</v>
      </c>
      <c r="E682" s="149"/>
      <c r="F682" s="180"/>
      <c r="G682" s="177">
        <f t="shared" si="4"/>
        <v>54961</v>
      </c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  <c r="AI682" s="11"/>
      <c r="AJ682" s="11"/>
      <c r="AK682" s="11"/>
      <c r="AL682" s="11"/>
      <c r="AM682" s="11"/>
      <c r="AN682" s="11"/>
      <c r="AO682" s="11"/>
      <c r="AP682" s="11"/>
      <c r="AQ682" s="11"/>
      <c r="AR682" s="11"/>
      <c r="AS682" s="11"/>
      <c r="AT682" s="11"/>
      <c r="AU682" s="11"/>
      <c r="AV682" s="11"/>
      <c r="AW682" s="11"/>
      <c r="AX682" s="11"/>
      <c r="AY682" s="11"/>
      <c r="AZ682" s="11"/>
      <c r="BA682" s="11"/>
      <c r="BB682" s="11"/>
      <c r="BC682" s="11"/>
      <c r="BD682" s="11"/>
      <c r="BE682" s="11"/>
      <c r="BF682" s="11"/>
      <c r="BG682" s="11"/>
      <c r="BH682" s="11"/>
      <c r="BI682" s="11"/>
      <c r="BJ682" s="11"/>
      <c r="BK682" s="11"/>
      <c r="BL682" s="11"/>
      <c r="BM682" s="11"/>
      <c r="BN682" s="11"/>
      <c r="BO682" s="11"/>
      <c r="BP682" s="11"/>
      <c r="BQ682" s="11"/>
      <c r="BR682" s="11"/>
      <c r="BS682" s="11"/>
      <c r="BT682" s="11"/>
      <c r="BU682" s="11"/>
      <c r="BV682" s="11"/>
      <c r="BW682" s="11"/>
      <c r="BX682" s="11"/>
      <c r="BY682" s="11"/>
      <c r="BZ682" s="11"/>
      <c r="CA682" s="11"/>
      <c r="CB682" s="11"/>
      <c r="CC682" s="11"/>
      <c r="CD682" s="11"/>
      <c r="CE682" s="11"/>
      <c r="CF682" s="11"/>
      <c r="CG682" s="11"/>
      <c r="CH682" s="11"/>
      <c r="CI682" s="11"/>
      <c r="CJ682" s="11"/>
      <c r="CK682" s="11"/>
      <c r="CL682" s="11"/>
      <c r="CM682" s="11"/>
      <c r="CN682" s="11"/>
      <c r="CO682" s="11"/>
      <c r="CP682" s="11"/>
      <c r="CQ682" s="11"/>
      <c r="CR682" s="11"/>
      <c r="CS682" s="11"/>
      <c r="CT682" s="11"/>
      <c r="CU682" s="11"/>
      <c r="CV682" s="11"/>
      <c r="CW682" s="11"/>
      <c r="CX682" s="11"/>
      <c r="CY682" s="11"/>
      <c r="CZ682" s="11"/>
      <c r="DA682" s="11"/>
      <c r="DB682" s="11"/>
      <c r="DC682" s="11"/>
      <c r="DD682" s="11"/>
      <c r="DE682" s="11"/>
      <c r="DF682" s="11"/>
      <c r="DG682" s="11"/>
      <c r="DH682" s="11"/>
      <c r="DI682" s="11"/>
      <c r="DJ682" s="11"/>
      <c r="DK682" s="11"/>
      <c r="DL682" s="11"/>
      <c r="DM682" s="11"/>
      <c r="DN682" s="11"/>
      <c r="DO682" s="11"/>
      <c r="DP682" s="11"/>
      <c r="DQ682" s="11"/>
      <c r="DR682" s="11"/>
      <c r="DS682" s="11"/>
      <c r="DT682" s="11"/>
      <c r="DU682" s="11"/>
      <c r="DV682" s="11"/>
      <c r="DW682" s="11"/>
      <c r="DX682" s="11"/>
      <c r="DY682" s="11"/>
      <c r="DZ682" s="11"/>
      <c r="EA682" s="11"/>
      <c r="EB682" s="11"/>
      <c r="EC682" s="11"/>
      <c r="ED682" s="11"/>
      <c r="EE682" s="11"/>
      <c r="EF682" s="11"/>
      <c r="EG682" s="11"/>
      <c r="EH682" s="11"/>
      <c r="EI682" s="11"/>
      <c r="EJ682" s="11"/>
      <c r="EK682" s="11"/>
      <c r="EL682" s="11"/>
      <c r="EM682" s="11"/>
      <c r="EN682" s="11"/>
      <c r="EO682" s="11"/>
      <c r="EP682" s="11"/>
      <c r="EQ682" s="11"/>
      <c r="ER682" s="11"/>
      <c r="ES682" s="11"/>
      <c r="ET682" s="11"/>
      <c r="EU682" s="11"/>
      <c r="EV682" s="11"/>
      <c r="EW682" s="11"/>
      <c r="EX682" s="11"/>
      <c r="EY682" s="11"/>
      <c r="EZ682" s="11"/>
      <c r="FA682" s="11"/>
      <c r="FB682" s="11"/>
      <c r="FC682" s="11"/>
      <c r="FD682" s="11"/>
      <c r="FE682" s="11"/>
      <c r="FF682" s="11"/>
      <c r="FG682" s="11"/>
      <c r="FH682" s="11"/>
      <c r="FI682" s="11"/>
      <c r="FJ682" s="11"/>
      <c r="FK682" s="11"/>
      <c r="FL682" s="11"/>
      <c r="FM682" s="11"/>
      <c r="FN682" s="11"/>
      <c r="FO682" s="11"/>
      <c r="FP682" s="11"/>
      <c r="FQ682" s="11"/>
      <c r="FR682" s="11"/>
      <c r="FS682" s="11"/>
      <c r="FT682" s="11"/>
      <c r="FU682" s="11"/>
      <c r="FV682" s="11"/>
      <c r="FW682" s="11"/>
      <c r="FX682" s="11"/>
      <c r="FY682" s="11"/>
      <c r="FZ682" s="11"/>
      <c r="GA682" s="11"/>
      <c r="GB682" s="11"/>
      <c r="GC682" s="11"/>
      <c r="GD682" s="11"/>
      <c r="GE682" s="11"/>
      <c r="GF682" s="11"/>
      <c r="GG682" s="11"/>
      <c r="GH682" s="11"/>
      <c r="GI682" s="11"/>
      <c r="GJ682" s="11"/>
      <c r="GK682" s="11"/>
      <c r="GL682" s="11"/>
      <c r="GM682" s="11"/>
      <c r="GN682" s="11"/>
      <c r="GO682" s="11"/>
      <c r="GP682" s="11"/>
      <c r="GQ682" s="11"/>
      <c r="GR682" s="11"/>
      <c r="GS682" s="11"/>
      <c r="GT682" s="11"/>
      <c r="GU682" s="11"/>
      <c r="GV682" s="11"/>
      <c r="GW682" s="11"/>
      <c r="GX682" s="11"/>
      <c r="GY682" s="11"/>
      <c r="GZ682" s="11"/>
      <c r="HA682" s="11"/>
      <c r="HB682" s="11"/>
      <c r="HC682" s="11"/>
      <c r="HD682" s="11"/>
      <c r="HE682" s="11"/>
      <c r="HF682" s="11"/>
      <c r="HG682" s="11"/>
      <c r="HH682" s="11"/>
      <c r="HI682" s="11"/>
      <c r="HJ682" s="11"/>
      <c r="HK682" s="11"/>
      <c r="HL682" s="11"/>
      <c r="HM682" s="11"/>
      <c r="HN682" s="11"/>
      <c r="HO682" s="11"/>
      <c r="HP682" s="11"/>
      <c r="HQ682" s="11"/>
      <c r="HR682" s="11"/>
      <c r="HS682" s="11"/>
      <c r="HT682" s="11"/>
      <c r="HU682" s="11"/>
      <c r="HV682" s="11"/>
      <c r="HW682" s="11"/>
      <c r="HX682" s="11"/>
      <c r="HY682" s="11"/>
      <c r="HZ682" s="11"/>
      <c r="IA682" s="11"/>
      <c r="IB682" s="11"/>
      <c r="IC682" s="11"/>
      <c r="ID682" s="11"/>
      <c r="IE682" s="11"/>
      <c r="IF682" s="11"/>
      <c r="IG682" s="11"/>
      <c r="IH682" s="11"/>
      <c r="II682" s="11"/>
      <c r="IJ682" s="11"/>
      <c r="IK682" s="11"/>
      <c r="IL682" s="11"/>
      <c r="IM682" s="11"/>
      <c r="IN682" s="11"/>
      <c r="IO682" s="11"/>
      <c r="IP682" s="11"/>
      <c r="IQ682" s="11"/>
      <c r="IR682" s="11"/>
      <c r="IS682" s="11"/>
      <c r="IT682" s="11"/>
      <c r="IU682" s="11"/>
      <c r="IV682" s="11"/>
    </row>
    <row r="683" spans="1:256" s="9" customFormat="1" ht="25.5" x14ac:dyDescent="0.2">
      <c r="A683" s="181" t="s">
        <v>712</v>
      </c>
      <c r="B683" s="15" t="s">
        <v>97</v>
      </c>
      <c r="C683" s="179" t="s">
        <v>21</v>
      </c>
      <c r="D683" s="179" t="s">
        <v>0</v>
      </c>
      <c r="E683" s="149" t="s">
        <v>129</v>
      </c>
      <c r="F683" s="180"/>
      <c r="G683" s="182">
        <f t="shared" si="4"/>
        <v>54961</v>
      </c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  <c r="AH683" s="11"/>
      <c r="AI683" s="11"/>
      <c r="AJ683" s="11"/>
      <c r="AK683" s="11"/>
      <c r="AL683" s="11"/>
      <c r="AM683" s="11"/>
      <c r="AN683" s="11"/>
      <c r="AO683" s="11"/>
      <c r="AP683" s="11"/>
      <c r="AQ683" s="11"/>
      <c r="AR683" s="11"/>
      <c r="AS683" s="11"/>
      <c r="AT683" s="11"/>
      <c r="AU683" s="11"/>
      <c r="AV683" s="11"/>
      <c r="AW683" s="11"/>
      <c r="AX683" s="11"/>
      <c r="AY683" s="11"/>
      <c r="AZ683" s="11"/>
      <c r="BA683" s="11"/>
      <c r="BB683" s="11"/>
      <c r="BC683" s="11"/>
      <c r="BD683" s="11"/>
      <c r="BE683" s="11"/>
      <c r="BF683" s="11"/>
      <c r="BG683" s="11"/>
      <c r="BH683" s="11"/>
      <c r="BI683" s="11"/>
      <c r="BJ683" s="11"/>
      <c r="BK683" s="11"/>
      <c r="BL683" s="11"/>
      <c r="BM683" s="11"/>
      <c r="BN683" s="11"/>
      <c r="BO683" s="11"/>
      <c r="BP683" s="11"/>
      <c r="BQ683" s="11"/>
      <c r="BR683" s="11"/>
      <c r="BS683" s="11"/>
      <c r="BT683" s="11"/>
      <c r="BU683" s="11"/>
      <c r="BV683" s="11"/>
      <c r="BW683" s="11"/>
      <c r="BX683" s="11"/>
      <c r="BY683" s="11"/>
      <c r="BZ683" s="11"/>
      <c r="CA683" s="11"/>
      <c r="CB683" s="11"/>
      <c r="CC683" s="11"/>
      <c r="CD683" s="11"/>
      <c r="CE683" s="11"/>
      <c r="CF683" s="11"/>
      <c r="CG683" s="11"/>
      <c r="CH683" s="11"/>
      <c r="CI683" s="11"/>
      <c r="CJ683" s="11"/>
      <c r="CK683" s="11"/>
      <c r="CL683" s="11"/>
      <c r="CM683" s="11"/>
      <c r="CN683" s="11"/>
      <c r="CO683" s="11"/>
      <c r="CP683" s="11"/>
      <c r="CQ683" s="11"/>
      <c r="CR683" s="11"/>
      <c r="CS683" s="11"/>
      <c r="CT683" s="11"/>
      <c r="CU683" s="11"/>
      <c r="CV683" s="11"/>
      <c r="CW683" s="11"/>
      <c r="CX683" s="11"/>
      <c r="CY683" s="11"/>
      <c r="CZ683" s="11"/>
      <c r="DA683" s="11"/>
      <c r="DB683" s="11"/>
      <c r="DC683" s="11"/>
      <c r="DD683" s="11"/>
      <c r="DE683" s="11"/>
      <c r="DF683" s="11"/>
      <c r="DG683" s="11"/>
      <c r="DH683" s="11"/>
      <c r="DI683" s="11"/>
      <c r="DJ683" s="11"/>
      <c r="DK683" s="11"/>
      <c r="DL683" s="11"/>
      <c r="DM683" s="11"/>
      <c r="DN683" s="11"/>
      <c r="DO683" s="11"/>
      <c r="DP683" s="11"/>
      <c r="DQ683" s="11"/>
      <c r="DR683" s="11"/>
      <c r="DS683" s="11"/>
      <c r="DT683" s="11"/>
      <c r="DU683" s="11"/>
      <c r="DV683" s="11"/>
      <c r="DW683" s="11"/>
      <c r="DX683" s="11"/>
      <c r="DY683" s="11"/>
      <c r="DZ683" s="11"/>
      <c r="EA683" s="11"/>
      <c r="EB683" s="11"/>
      <c r="EC683" s="11"/>
      <c r="ED683" s="11"/>
      <c r="EE683" s="11"/>
      <c r="EF683" s="11"/>
      <c r="EG683" s="11"/>
      <c r="EH683" s="11"/>
      <c r="EI683" s="11"/>
      <c r="EJ683" s="11"/>
      <c r="EK683" s="11"/>
      <c r="EL683" s="11"/>
      <c r="EM683" s="11"/>
      <c r="EN683" s="11"/>
      <c r="EO683" s="11"/>
      <c r="EP683" s="11"/>
      <c r="EQ683" s="11"/>
      <c r="ER683" s="11"/>
      <c r="ES683" s="11"/>
      <c r="ET683" s="11"/>
      <c r="EU683" s="11"/>
      <c r="EV683" s="11"/>
      <c r="EW683" s="11"/>
      <c r="EX683" s="11"/>
      <c r="EY683" s="11"/>
      <c r="EZ683" s="11"/>
      <c r="FA683" s="11"/>
      <c r="FB683" s="11"/>
      <c r="FC683" s="11"/>
      <c r="FD683" s="11"/>
      <c r="FE683" s="11"/>
      <c r="FF683" s="11"/>
      <c r="FG683" s="11"/>
      <c r="FH683" s="11"/>
      <c r="FI683" s="11"/>
      <c r="FJ683" s="11"/>
      <c r="FK683" s="11"/>
      <c r="FL683" s="11"/>
      <c r="FM683" s="11"/>
      <c r="FN683" s="11"/>
      <c r="FO683" s="11"/>
      <c r="FP683" s="11"/>
      <c r="FQ683" s="11"/>
      <c r="FR683" s="11"/>
      <c r="FS683" s="11"/>
      <c r="FT683" s="11"/>
      <c r="FU683" s="11"/>
      <c r="FV683" s="11"/>
      <c r="FW683" s="11"/>
      <c r="FX683" s="11"/>
      <c r="FY683" s="11"/>
      <c r="FZ683" s="11"/>
      <c r="GA683" s="11"/>
      <c r="GB683" s="11"/>
      <c r="GC683" s="11"/>
      <c r="GD683" s="11"/>
      <c r="GE683" s="11"/>
      <c r="GF683" s="11"/>
      <c r="GG683" s="11"/>
      <c r="GH683" s="11"/>
      <c r="GI683" s="11"/>
      <c r="GJ683" s="11"/>
      <c r="GK683" s="11"/>
      <c r="GL683" s="11"/>
      <c r="GM683" s="11"/>
      <c r="GN683" s="11"/>
      <c r="GO683" s="11"/>
      <c r="GP683" s="11"/>
      <c r="GQ683" s="11"/>
      <c r="GR683" s="11"/>
      <c r="GS683" s="11"/>
      <c r="GT683" s="11"/>
      <c r="GU683" s="11"/>
      <c r="GV683" s="11"/>
      <c r="GW683" s="11"/>
      <c r="GX683" s="11"/>
      <c r="GY683" s="11"/>
      <c r="GZ683" s="11"/>
      <c r="HA683" s="11"/>
      <c r="HB683" s="11"/>
      <c r="HC683" s="11"/>
      <c r="HD683" s="11"/>
      <c r="HE683" s="11"/>
      <c r="HF683" s="11"/>
      <c r="HG683" s="11"/>
      <c r="HH683" s="11"/>
      <c r="HI683" s="11"/>
      <c r="HJ683" s="11"/>
      <c r="HK683" s="11"/>
      <c r="HL683" s="11"/>
      <c r="HM683" s="11"/>
      <c r="HN683" s="11"/>
      <c r="HO683" s="11"/>
      <c r="HP683" s="11"/>
      <c r="HQ683" s="11"/>
      <c r="HR683" s="11"/>
      <c r="HS683" s="11"/>
      <c r="HT683" s="11"/>
      <c r="HU683" s="11"/>
      <c r="HV683" s="11"/>
      <c r="HW683" s="11"/>
      <c r="HX683" s="11"/>
      <c r="HY683" s="11"/>
      <c r="HZ683" s="11"/>
      <c r="IA683" s="11"/>
      <c r="IB683" s="11"/>
      <c r="IC683" s="11"/>
      <c r="ID683" s="11"/>
      <c r="IE683" s="11"/>
      <c r="IF683" s="11"/>
      <c r="IG683" s="11"/>
      <c r="IH683" s="11"/>
      <c r="II683" s="11"/>
      <c r="IJ683" s="11"/>
      <c r="IK683" s="11"/>
      <c r="IL683" s="11"/>
      <c r="IM683" s="11"/>
      <c r="IN683" s="11"/>
      <c r="IO683" s="11"/>
      <c r="IP683" s="11"/>
      <c r="IQ683" s="11"/>
      <c r="IR683" s="11"/>
      <c r="IS683" s="11"/>
      <c r="IT683" s="11"/>
      <c r="IU683" s="11"/>
      <c r="IV683" s="11"/>
    </row>
    <row r="684" spans="1:256" s="9" customFormat="1" ht="25.5" x14ac:dyDescent="0.2">
      <c r="A684" s="181" t="s">
        <v>694</v>
      </c>
      <c r="B684" s="22" t="s">
        <v>97</v>
      </c>
      <c r="C684" s="179" t="s">
        <v>21</v>
      </c>
      <c r="D684" s="179" t="s">
        <v>0</v>
      </c>
      <c r="E684" s="149" t="s">
        <v>692</v>
      </c>
      <c r="F684" s="180"/>
      <c r="G684" s="182">
        <f t="shared" si="4"/>
        <v>54961</v>
      </c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  <c r="AI684" s="11"/>
      <c r="AJ684" s="11"/>
      <c r="AK684" s="11"/>
      <c r="AL684" s="11"/>
      <c r="AM684" s="11"/>
      <c r="AN684" s="11"/>
      <c r="AO684" s="11"/>
      <c r="AP684" s="11"/>
      <c r="AQ684" s="11"/>
      <c r="AR684" s="11"/>
      <c r="AS684" s="11"/>
      <c r="AT684" s="11"/>
      <c r="AU684" s="11"/>
      <c r="AV684" s="11"/>
      <c r="AW684" s="11"/>
      <c r="AX684" s="11"/>
      <c r="AY684" s="11"/>
      <c r="AZ684" s="11"/>
      <c r="BA684" s="11"/>
      <c r="BB684" s="11"/>
      <c r="BC684" s="11"/>
      <c r="BD684" s="11"/>
      <c r="BE684" s="11"/>
      <c r="BF684" s="11"/>
      <c r="BG684" s="11"/>
      <c r="BH684" s="11"/>
      <c r="BI684" s="11"/>
      <c r="BJ684" s="11"/>
      <c r="BK684" s="11"/>
      <c r="BL684" s="11"/>
      <c r="BM684" s="11"/>
      <c r="BN684" s="11"/>
      <c r="BO684" s="11"/>
      <c r="BP684" s="11"/>
      <c r="BQ684" s="11"/>
      <c r="BR684" s="11"/>
      <c r="BS684" s="11"/>
      <c r="BT684" s="11"/>
      <c r="BU684" s="11"/>
      <c r="BV684" s="11"/>
      <c r="BW684" s="11"/>
      <c r="BX684" s="11"/>
      <c r="BY684" s="11"/>
      <c r="BZ684" s="11"/>
      <c r="CA684" s="11"/>
      <c r="CB684" s="11"/>
      <c r="CC684" s="11"/>
      <c r="CD684" s="11"/>
      <c r="CE684" s="11"/>
      <c r="CF684" s="11"/>
      <c r="CG684" s="11"/>
      <c r="CH684" s="11"/>
      <c r="CI684" s="11"/>
      <c r="CJ684" s="11"/>
      <c r="CK684" s="11"/>
      <c r="CL684" s="11"/>
      <c r="CM684" s="11"/>
      <c r="CN684" s="11"/>
      <c r="CO684" s="11"/>
      <c r="CP684" s="11"/>
      <c r="CQ684" s="11"/>
      <c r="CR684" s="11"/>
      <c r="CS684" s="11"/>
      <c r="CT684" s="11"/>
      <c r="CU684" s="11"/>
      <c r="CV684" s="11"/>
      <c r="CW684" s="11"/>
      <c r="CX684" s="11"/>
      <c r="CY684" s="11"/>
      <c r="CZ684" s="11"/>
      <c r="DA684" s="11"/>
      <c r="DB684" s="11"/>
      <c r="DC684" s="11"/>
      <c r="DD684" s="11"/>
      <c r="DE684" s="11"/>
      <c r="DF684" s="11"/>
      <c r="DG684" s="11"/>
      <c r="DH684" s="11"/>
      <c r="DI684" s="11"/>
      <c r="DJ684" s="11"/>
      <c r="DK684" s="11"/>
      <c r="DL684" s="11"/>
      <c r="DM684" s="11"/>
      <c r="DN684" s="11"/>
      <c r="DO684" s="11"/>
      <c r="DP684" s="11"/>
      <c r="DQ684" s="11"/>
      <c r="DR684" s="11"/>
      <c r="DS684" s="11"/>
      <c r="DT684" s="11"/>
      <c r="DU684" s="11"/>
      <c r="DV684" s="11"/>
      <c r="DW684" s="11"/>
      <c r="DX684" s="11"/>
      <c r="DY684" s="11"/>
      <c r="DZ684" s="11"/>
      <c r="EA684" s="11"/>
      <c r="EB684" s="11"/>
      <c r="EC684" s="11"/>
      <c r="ED684" s="11"/>
      <c r="EE684" s="11"/>
      <c r="EF684" s="11"/>
      <c r="EG684" s="11"/>
      <c r="EH684" s="11"/>
      <c r="EI684" s="11"/>
      <c r="EJ684" s="11"/>
      <c r="EK684" s="11"/>
      <c r="EL684" s="11"/>
      <c r="EM684" s="11"/>
      <c r="EN684" s="11"/>
      <c r="EO684" s="11"/>
      <c r="EP684" s="11"/>
      <c r="EQ684" s="11"/>
      <c r="ER684" s="11"/>
      <c r="ES684" s="11"/>
      <c r="ET684" s="11"/>
      <c r="EU684" s="11"/>
      <c r="EV684" s="11"/>
      <c r="EW684" s="11"/>
      <c r="EX684" s="11"/>
      <c r="EY684" s="11"/>
      <c r="EZ684" s="11"/>
      <c r="FA684" s="11"/>
      <c r="FB684" s="11"/>
      <c r="FC684" s="11"/>
      <c r="FD684" s="11"/>
      <c r="FE684" s="11"/>
      <c r="FF684" s="11"/>
      <c r="FG684" s="11"/>
      <c r="FH684" s="11"/>
      <c r="FI684" s="11"/>
      <c r="FJ684" s="11"/>
      <c r="FK684" s="11"/>
      <c r="FL684" s="11"/>
      <c r="FM684" s="11"/>
      <c r="FN684" s="11"/>
      <c r="FO684" s="11"/>
      <c r="FP684" s="11"/>
      <c r="FQ684" s="11"/>
      <c r="FR684" s="11"/>
      <c r="FS684" s="11"/>
      <c r="FT684" s="11"/>
      <c r="FU684" s="11"/>
      <c r="FV684" s="11"/>
      <c r="FW684" s="11"/>
      <c r="FX684" s="11"/>
      <c r="FY684" s="11"/>
      <c r="FZ684" s="11"/>
      <c r="GA684" s="11"/>
      <c r="GB684" s="11"/>
      <c r="GC684" s="11"/>
      <c r="GD684" s="11"/>
      <c r="GE684" s="11"/>
      <c r="GF684" s="11"/>
      <c r="GG684" s="11"/>
      <c r="GH684" s="11"/>
      <c r="GI684" s="11"/>
      <c r="GJ684" s="11"/>
      <c r="GK684" s="11"/>
      <c r="GL684" s="11"/>
      <c r="GM684" s="11"/>
      <c r="GN684" s="11"/>
      <c r="GO684" s="11"/>
      <c r="GP684" s="11"/>
      <c r="GQ684" s="11"/>
      <c r="GR684" s="11"/>
      <c r="GS684" s="11"/>
      <c r="GT684" s="11"/>
      <c r="GU684" s="11"/>
      <c r="GV684" s="11"/>
      <c r="GW684" s="11"/>
      <c r="GX684" s="11"/>
      <c r="GY684" s="11"/>
      <c r="GZ684" s="11"/>
      <c r="HA684" s="11"/>
      <c r="HB684" s="11"/>
      <c r="HC684" s="11"/>
      <c r="HD684" s="11"/>
      <c r="HE684" s="11"/>
      <c r="HF684" s="11"/>
      <c r="HG684" s="11"/>
      <c r="HH684" s="11"/>
      <c r="HI684" s="11"/>
      <c r="HJ684" s="11"/>
      <c r="HK684" s="11"/>
      <c r="HL684" s="11"/>
      <c r="HM684" s="11"/>
      <c r="HN684" s="11"/>
      <c r="HO684" s="11"/>
      <c r="HP684" s="11"/>
      <c r="HQ684" s="11"/>
      <c r="HR684" s="11"/>
      <c r="HS684" s="11"/>
      <c r="HT684" s="11"/>
      <c r="HU684" s="11"/>
      <c r="HV684" s="11"/>
      <c r="HW684" s="11"/>
      <c r="HX684" s="11"/>
      <c r="HY684" s="11"/>
      <c r="HZ684" s="11"/>
      <c r="IA684" s="11"/>
      <c r="IB684" s="11"/>
      <c r="IC684" s="11"/>
      <c r="ID684" s="11"/>
      <c r="IE684" s="11"/>
      <c r="IF684" s="11"/>
      <c r="IG684" s="11"/>
      <c r="IH684" s="11"/>
      <c r="II684" s="11"/>
      <c r="IJ684" s="11"/>
      <c r="IK684" s="11"/>
      <c r="IL684" s="11"/>
      <c r="IM684" s="11"/>
      <c r="IN684" s="11"/>
      <c r="IO684" s="11"/>
      <c r="IP684" s="11"/>
      <c r="IQ684" s="11"/>
      <c r="IR684" s="11"/>
      <c r="IS684" s="11"/>
      <c r="IT684" s="11"/>
      <c r="IU684" s="11"/>
      <c r="IV684" s="11"/>
    </row>
    <row r="685" spans="1:256" s="9" customFormat="1" ht="51" x14ac:dyDescent="0.2">
      <c r="A685" s="181" t="s">
        <v>693</v>
      </c>
      <c r="B685" s="15" t="s">
        <v>97</v>
      </c>
      <c r="C685" s="179" t="s">
        <v>21</v>
      </c>
      <c r="D685" s="179" t="s">
        <v>0</v>
      </c>
      <c r="E685" s="149" t="s">
        <v>691</v>
      </c>
      <c r="F685" s="180"/>
      <c r="G685" s="182">
        <f t="shared" si="4"/>
        <v>54961</v>
      </c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  <c r="AI685" s="11"/>
      <c r="AJ685" s="11"/>
      <c r="AK685" s="11"/>
      <c r="AL685" s="11"/>
      <c r="AM685" s="11"/>
      <c r="AN685" s="11"/>
      <c r="AO685" s="11"/>
      <c r="AP685" s="11"/>
      <c r="AQ685" s="11"/>
      <c r="AR685" s="11"/>
      <c r="AS685" s="11"/>
      <c r="AT685" s="11"/>
      <c r="AU685" s="11"/>
      <c r="AV685" s="11"/>
      <c r="AW685" s="11"/>
      <c r="AX685" s="11"/>
      <c r="AY685" s="11"/>
      <c r="AZ685" s="11"/>
      <c r="BA685" s="11"/>
      <c r="BB685" s="11"/>
      <c r="BC685" s="11"/>
      <c r="BD685" s="11"/>
      <c r="BE685" s="11"/>
      <c r="BF685" s="11"/>
      <c r="BG685" s="11"/>
      <c r="BH685" s="11"/>
      <c r="BI685" s="11"/>
      <c r="BJ685" s="11"/>
      <c r="BK685" s="11"/>
      <c r="BL685" s="11"/>
      <c r="BM685" s="11"/>
      <c r="BN685" s="11"/>
      <c r="BO685" s="11"/>
      <c r="BP685" s="11"/>
      <c r="BQ685" s="11"/>
      <c r="BR685" s="11"/>
      <c r="BS685" s="11"/>
      <c r="BT685" s="11"/>
      <c r="BU685" s="11"/>
      <c r="BV685" s="11"/>
      <c r="BW685" s="11"/>
      <c r="BX685" s="11"/>
      <c r="BY685" s="11"/>
      <c r="BZ685" s="11"/>
      <c r="CA685" s="11"/>
      <c r="CB685" s="11"/>
      <c r="CC685" s="11"/>
      <c r="CD685" s="11"/>
      <c r="CE685" s="11"/>
      <c r="CF685" s="11"/>
      <c r="CG685" s="11"/>
      <c r="CH685" s="11"/>
      <c r="CI685" s="11"/>
      <c r="CJ685" s="11"/>
      <c r="CK685" s="11"/>
      <c r="CL685" s="11"/>
      <c r="CM685" s="11"/>
      <c r="CN685" s="11"/>
      <c r="CO685" s="11"/>
      <c r="CP685" s="11"/>
      <c r="CQ685" s="11"/>
      <c r="CR685" s="11"/>
      <c r="CS685" s="11"/>
      <c r="CT685" s="11"/>
      <c r="CU685" s="11"/>
      <c r="CV685" s="11"/>
      <c r="CW685" s="11"/>
      <c r="CX685" s="11"/>
      <c r="CY685" s="11"/>
      <c r="CZ685" s="11"/>
      <c r="DA685" s="11"/>
      <c r="DB685" s="11"/>
      <c r="DC685" s="11"/>
      <c r="DD685" s="11"/>
      <c r="DE685" s="11"/>
      <c r="DF685" s="11"/>
      <c r="DG685" s="11"/>
      <c r="DH685" s="11"/>
      <c r="DI685" s="11"/>
      <c r="DJ685" s="11"/>
      <c r="DK685" s="11"/>
      <c r="DL685" s="11"/>
      <c r="DM685" s="11"/>
      <c r="DN685" s="11"/>
      <c r="DO685" s="11"/>
      <c r="DP685" s="11"/>
      <c r="DQ685" s="11"/>
      <c r="DR685" s="11"/>
      <c r="DS685" s="11"/>
      <c r="DT685" s="11"/>
      <c r="DU685" s="11"/>
      <c r="DV685" s="11"/>
      <c r="DW685" s="11"/>
      <c r="DX685" s="11"/>
      <c r="DY685" s="11"/>
      <c r="DZ685" s="11"/>
      <c r="EA685" s="11"/>
      <c r="EB685" s="11"/>
      <c r="EC685" s="11"/>
      <c r="ED685" s="11"/>
      <c r="EE685" s="11"/>
      <c r="EF685" s="11"/>
      <c r="EG685" s="11"/>
      <c r="EH685" s="11"/>
      <c r="EI685" s="11"/>
      <c r="EJ685" s="11"/>
      <c r="EK685" s="11"/>
      <c r="EL685" s="11"/>
      <c r="EM685" s="11"/>
      <c r="EN685" s="11"/>
      <c r="EO685" s="11"/>
      <c r="EP685" s="11"/>
      <c r="EQ685" s="11"/>
      <c r="ER685" s="11"/>
      <c r="ES685" s="11"/>
      <c r="ET685" s="11"/>
      <c r="EU685" s="11"/>
      <c r="EV685" s="11"/>
      <c r="EW685" s="11"/>
      <c r="EX685" s="11"/>
      <c r="EY685" s="11"/>
      <c r="EZ685" s="11"/>
      <c r="FA685" s="11"/>
      <c r="FB685" s="11"/>
      <c r="FC685" s="11"/>
      <c r="FD685" s="11"/>
      <c r="FE685" s="11"/>
      <c r="FF685" s="11"/>
      <c r="FG685" s="11"/>
      <c r="FH685" s="11"/>
      <c r="FI685" s="11"/>
      <c r="FJ685" s="11"/>
      <c r="FK685" s="11"/>
      <c r="FL685" s="11"/>
      <c r="FM685" s="11"/>
      <c r="FN685" s="11"/>
      <c r="FO685" s="11"/>
      <c r="FP685" s="11"/>
      <c r="FQ685" s="11"/>
      <c r="FR685" s="11"/>
      <c r="FS685" s="11"/>
      <c r="FT685" s="11"/>
      <c r="FU685" s="11"/>
      <c r="FV685" s="11"/>
      <c r="FW685" s="11"/>
      <c r="FX685" s="11"/>
      <c r="FY685" s="11"/>
      <c r="FZ685" s="11"/>
      <c r="GA685" s="11"/>
      <c r="GB685" s="11"/>
      <c r="GC685" s="11"/>
      <c r="GD685" s="11"/>
      <c r="GE685" s="11"/>
      <c r="GF685" s="11"/>
      <c r="GG685" s="11"/>
      <c r="GH685" s="11"/>
      <c r="GI685" s="11"/>
      <c r="GJ685" s="11"/>
      <c r="GK685" s="11"/>
      <c r="GL685" s="11"/>
      <c r="GM685" s="11"/>
      <c r="GN685" s="11"/>
      <c r="GO685" s="11"/>
      <c r="GP685" s="11"/>
      <c r="GQ685" s="11"/>
      <c r="GR685" s="11"/>
      <c r="GS685" s="11"/>
      <c r="GT685" s="11"/>
      <c r="GU685" s="11"/>
      <c r="GV685" s="11"/>
      <c r="GW685" s="11"/>
      <c r="GX685" s="11"/>
      <c r="GY685" s="11"/>
      <c r="GZ685" s="11"/>
      <c r="HA685" s="11"/>
      <c r="HB685" s="11"/>
      <c r="HC685" s="11"/>
      <c r="HD685" s="11"/>
      <c r="HE685" s="11"/>
      <c r="HF685" s="11"/>
      <c r="HG685" s="11"/>
      <c r="HH685" s="11"/>
      <c r="HI685" s="11"/>
      <c r="HJ685" s="11"/>
      <c r="HK685" s="11"/>
      <c r="HL685" s="11"/>
      <c r="HM685" s="11"/>
      <c r="HN685" s="11"/>
      <c r="HO685" s="11"/>
      <c r="HP685" s="11"/>
      <c r="HQ685" s="11"/>
      <c r="HR685" s="11"/>
      <c r="HS685" s="11"/>
      <c r="HT685" s="11"/>
      <c r="HU685" s="11"/>
      <c r="HV685" s="11"/>
      <c r="HW685" s="11"/>
      <c r="HX685" s="11"/>
      <c r="HY685" s="11"/>
      <c r="HZ685" s="11"/>
      <c r="IA685" s="11"/>
      <c r="IB685" s="11"/>
      <c r="IC685" s="11"/>
      <c r="ID685" s="11"/>
      <c r="IE685" s="11"/>
      <c r="IF685" s="11"/>
      <c r="IG685" s="11"/>
      <c r="IH685" s="11"/>
      <c r="II685" s="11"/>
      <c r="IJ685" s="11"/>
      <c r="IK685" s="11"/>
      <c r="IL685" s="11"/>
      <c r="IM685" s="11"/>
      <c r="IN685" s="11"/>
      <c r="IO685" s="11"/>
      <c r="IP685" s="11"/>
      <c r="IQ685" s="11"/>
      <c r="IR685" s="11"/>
      <c r="IS685" s="11"/>
      <c r="IT685" s="11"/>
      <c r="IU685" s="11"/>
      <c r="IV685" s="11"/>
    </row>
    <row r="686" spans="1:256" s="9" customFormat="1" ht="38.25" x14ac:dyDescent="0.2">
      <c r="A686" s="166" t="s">
        <v>359</v>
      </c>
      <c r="B686" s="22" t="s">
        <v>97</v>
      </c>
      <c r="C686" s="179" t="s">
        <v>21</v>
      </c>
      <c r="D686" s="179" t="s">
        <v>0</v>
      </c>
      <c r="E686" s="149" t="s">
        <v>691</v>
      </c>
      <c r="F686" s="183">
        <v>200</v>
      </c>
      <c r="G686" s="182">
        <f t="shared" si="4"/>
        <v>54961</v>
      </c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  <c r="AI686" s="11"/>
      <c r="AJ686" s="11"/>
      <c r="AK686" s="11"/>
      <c r="AL686" s="11"/>
      <c r="AM686" s="11"/>
      <c r="AN686" s="11"/>
      <c r="AO686" s="11"/>
      <c r="AP686" s="11"/>
      <c r="AQ686" s="11"/>
      <c r="AR686" s="11"/>
      <c r="AS686" s="11"/>
      <c r="AT686" s="11"/>
      <c r="AU686" s="11"/>
      <c r="AV686" s="11"/>
      <c r="AW686" s="11"/>
      <c r="AX686" s="11"/>
      <c r="AY686" s="11"/>
      <c r="AZ686" s="11"/>
      <c r="BA686" s="11"/>
      <c r="BB686" s="11"/>
      <c r="BC686" s="11"/>
      <c r="BD686" s="11"/>
      <c r="BE686" s="11"/>
      <c r="BF686" s="11"/>
      <c r="BG686" s="11"/>
      <c r="BH686" s="11"/>
      <c r="BI686" s="11"/>
      <c r="BJ686" s="11"/>
      <c r="BK686" s="11"/>
      <c r="BL686" s="11"/>
      <c r="BM686" s="11"/>
      <c r="BN686" s="11"/>
      <c r="BO686" s="11"/>
      <c r="BP686" s="11"/>
      <c r="BQ686" s="11"/>
      <c r="BR686" s="11"/>
      <c r="BS686" s="11"/>
      <c r="BT686" s="11"/>
      <c r="BU686" s="11"/>
      <c r="BV686" s="11"/>
      <c r="BW686" s="11"/>
      <c r="BX686" s="11"/>
      <c r="BY686" s="11"/>
      <c r="BZ686" s="11"/>
      <c r="CA686" s="11"/>
      <c r="CB686" s="11"/>
      <c r="CC686" s="11"/>
      <c r="CD686" s="11"/>
      <c r="CE686" s="11"/>
      <c r="CF686" s="11"/>
      <c r="CG686" s="11"/>
      <c r="CH686" s="11"/>
      <c r="CI686" s="11"/>
      <c r="CJ686" s="11"/>
      <c r="CK686" s="11"/>
      <c r="CL686" s="11"/>
      <c r="CM686" s="11"/>
      <c r="CN686" s="11"/>
      <c r="CO686" s="11"/>
      <c r="CP686" s="11"/>
      <c r="CQ686" s="11"/>
      <c r="CR686" s="11"/>
      <c r="CS686" s="11"/>
      <c r="CT686" s="11"/>
      <c r="CU686" s="11"/>
      <c r="CV686" s="11"/>
      <c r="CW686" s="11"/>
      <c r="CX686" s="11"/>
      <c r="CY686" s="11"/>
      <c r="CZ686" s="11"/>
      <c r="DA686" s="11"/>
      <c r="DB686" s="11"/>
      <c r="DC686" s="11"/>
      <c r="DD686" s="11"/>
      <c r="DE686" s="11"/>
      <c r="DF686" s="11"/>
      <c r="DG686" s="11"/>
      <c r="DH686" s="11"/>
      <c r="DI686" s="11"/>
      <c r="DJ686" s="11"/>
      <c r="DK686" s="11"/>
      <c r="DL686" s="11"/>
      <c r="DM686" s="11"/>
      <c r="DN686" s="11"/>
      <c r="DO686" s="11"/>
      <c r="DP686" s="11"/>
      <c r="DQ686" s="11"/>
      <c r="DR686" s="11"/>
      <c r="DS686" s="11"/>
      <c r="DT686" s="11"/>
      <c r="DU686" s="11"/>
      <c r="DV686" s="11"/>
      <c r="DW686" s="11"/>
      <c r="DX686" s="11"/>
      <c r="DY686" s="11"/>
      <c r="DZ686" s="11"/>
      <c r="EA686" s="11"/>
      <c r="EB686" s="11"/>
      <c r="EC686" s="11"/>
      <c r="ED686" s="11"/>
      <c r="EE686" s="11"/>
      <c r="EF686" s="11"/>
      <c r="EG686" s="11"/>
      <c r="EH686" s="11"/>
      <c r="EI686" s="11"/>
      <c r="EJ686" s="11"/>
      <c r="EK686" s="11"/>
      <c r="EL686" s="11"/>
      <c r="EM686" s="11"/>
      <c r="EN686" s="11"/>
      <c r="EO686" s="11"/>
      <c r="EP686" s="11"/>
      <c r="EQ686" s="11"/>
      <c r="ER686" s="11"/>
      <c r="ES686" s="11"/>
      <c r="ET686" s="11"/>
      <c r="EU686" s="11"/>
      <c r="EV686" s="11"/>
      <c r="EW686" s="11"/>
      <c r="EX686" s="11"/>
      <c r="EY686" s="11"/>
      <c r="EZ686" s="11"/>
      <c r="FA686" s="11"/>
      <c r="FB686" s="11"/>
      <c r="FC686" s="11"/>
      <c r="FD686" s="11"/>
      <c r="FE686" s="11"/>
      <c r="FF686" s="11"/>
      <c r="FG686" s="11"/>
      <c r="FH686" s="11"/>
      <c r="FI686" s="11"/>
      <c r="FJ686" s="11"/>
      <c r="FK686" s="11"/>
      <c r="FL686" s="11"/>
      <c r="FM686" s="11"/>
      <c r="FN686" s="11"/>
      <c r="FO686" s="11"/>
      <c r="FP686" s="11"/>
      <c r="FQ686" s="11"/>
      <c r="FR686" s="11"/>
      <c r="FS686" s="11"/>
      <c r="FT686" s="11"/>
      <c r="FU686" s="11"/>
      <c r="FV686" s="11"/>
      <c r="FW686" s="11"/>
      <c r="FX686" s="11"/>
      <c r="FY686" s="11"/>
      <c r="FZ686" s="11"/>
      <c r="GA686" s="11"/>
      <c r="GB686" s="11"/>
      <c r="GC686" s="11"/>
      <c r="GD686" s="11"/>
      <c r="GE686" s="11"/>
      <c r="GF686" s="11"/>
      <c r="GG686" s="11"/>
      <c r="GH686" s="11"/>
      <c r="GI686" s="11"/>
      <c r="GJ686" s="11"/>
      <c r="GK686" s="11"/>
      <c r="GL686" s="11"/>
      <c r="GM686" s="11"/>
      <c r="GN686" s="11"/>
      <c r="GO686" s="11"/>
      <c r="GP686" s="11"/>
      <c r="GQ686" s="11"/>
      <c r="GR686" s="11"/>
      <c r="GS686" s="11"/>
      <c r="GT686" s="11"/>
      <c r="GU686" s="11"/>
      <c r="GV686" s="11"/>
      <c r="GW686" s="11"/>
      <c r="GX686" s="11"/>
      <c r="GY686" s="11"/>
      <c r="GZ686" s="11"/>
      <c r="HA686" s="11"/>
      <c r="HB686" s="11"/>
      <c r="HC686" s="11"/>
      <c r="HD686" s="11"/>
      <c r="HE686" s="11"/>
      <c r="HF686" s="11"/>
      <c r="HG686" s="11"/>
      <c r="HH686" s="11"/>
      <c r="HI686" s="11"/>
      <c r="HJ686" s="11"/>
      <c r="HK686" s="11"/>
      <c r="HL686" s="11"/>
      <c r="HM686" s="11"/>
      <c r="HN686" s="11"/>
      <c r="HO686" s="11"/>
      <c r="HP686" s="11"/>
      <c r="HQ686" s="11"/>
      <c r="HR686" s="11"/>
      <c r="HS686" s="11"/>
      <c r="HT686" s="11"/>
      <c r="HU686" s="11"/>
      <c r="HV686" s="11"/>
      <c r="HW686" s="11"/>
      <c r="HX686" s="11"/>
      <c r="HY686" s="11"/>
      <c r="HZ686" s="11"/>
      <c r="IA686" s="11"/>
      <c r="IB686" s="11"/>
      <c r="IC686" s="11"/>
      <c r="ID686" s="11"/>
      <c r="IE686" s="11"/>
      <c r="IF686" s="11"/>
      <c r="IG686" s="11"/>
      <c r="IH686" s="11"/>
      <c r="II686" s="11"/>
      <c r="IJ686" s="11"/>
      <c r="IK686" s="11"/>
      <c r="IL686" s="11"/>
      <c r="IM686" s="11"/>
      <c r="IN686" s="11"/>
      <c r="IO686" s="11"/>
      <c r="IP686" s="11"/>
      <c r="IQ686" s="11"/>
      <c r="IR686" s="11"/>
      <c r="IS686" s="11"/>
      <c r="IT686" s="11"/>
      <c r="IU686" s="11"/>
      <c r="IV686" s="11"/>
    </row>
    <row r="687" spans="1:256" s="9" customFormat="1" ht="38.25" x14ac:dyDescent="0.2">
      <c r="A687" s="166" t="s">
        <v>360</v>
      </c>
      <c r="B687" s="15" t="s">
        <v>97</v>
      </c>
      <c r="C687" s="179" t="s">
        <v>21</v>
      </c>
      <c r="D687" s="179" t="s">
        <v>0</v>
      </c>
      <c r="E687" s="149" t="s">
        <v>691</v>
      </c>
      <c r="F687" s="168">
        <v>240</v>
      </c>
      <c r="G687" s="182">
        <f>35423+14291+418+4829</f>
        <v>54961</v>
      </c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  <c r="AI687" s="11"/>
      <c r="AJ687" s="11"/>
      <c r="AK687" s="11"/>
      <c r="AL687" s="11"/>
      <c r="AM687" s="11"/>
      <c r="AN687" s="11"/>
      <c r="AO687" s="11"/>
      <c r="AP687" s="11"/>
      <c r="AQ687" s="11"/>
      <c r="AR687" s="11"/>
      <c r="AS687" s="11"/>
      <c r="AT687" s="11"/>
      <c r="AU687" s="11"/>
      <c r="AV687" s="11"/>
      <c r="AW687" s="11"/>
      <c r="AX687" s="11"/>
      <c r="AY687" s="11"/>
      <c r="AZ687" s="11"/>
      <c r="BA687" s="11"/>
      <c r="BB687" s="11"/>
      <c r="BC687" s="11"/>
      <c r="BD687" s="11"/>
      <c r="BE687" s="11"/>
      <c r="BF687" s="11"/>
      <c r="BG687" s="11"/>
      <c r="BH687" s="11"/>
      <c r="BI687" s="11"/>
      <c r="BJ687" s="11"/>
      <c r="BK687" s="11"/>
      <c r="BL687" s="11"/>
      <c r="BM687" s="11"/>
      <c r="BN687" s="11"/>
      <c r="BO687" s="11"/>
      <c r="BP687" s="11"/>
      <c r="BQ687" s="11"/>
      <c r="BR687" s="11"/>
      <c r="BS687" s="11"/>
      <c r="BT687" s="11"/>
      <c r="BU687" s="11"/>
      <c r="BV687" s="11"/>
      <c r="BW687" s="11"/>
      <c r="BX687" s="11"/>
      <c r="BY687" s="11"/>
      <c r="BZ687" s="11"/>
      <c r="CA687" s="11"/>
      <c r="CB687" s="11"/>
      <c r="CC687" s="11"/>
      <c r="CD687" s="11"/>
      <c r="CE687" s="11"/>
      <c r="CF687" s="11"/>
      <c r="CG687" s="11"/>
      <c r="CH687" s="11"/>
      <c r="CI687" s="11"/>
      <c r="CJ687" s="11"/>
      <c r="CK687" s="11"/>
      <c r="CL687" s="11"/>
      <c r="CM687" s="11"/>
      <c r="CN687" s="11"/>
      <c r="CO687" s="11"/>
      <c r="CP687" s="11"/>
      <c r="CQ687" s="11"/>
      <c r="CR687" s="11"/>
      <c r="CS687" s="11"/>
      <c r="CT687" s="11"/>
      <c r="CU687" s="11"/>
      <c r="CV687" s="11"/>
      <c r="CW687" s="11"/>
      <c r="CX687" s="11"/>
      <c r="CY687" s="11"/>
      <c r="CZ687" s="11"/>
      <c r="DA687" s="11"/>
      <c r="DB687" s="11"/>
      <c r="DC687" s="11"/>
      <c r="DD687" s="11"/>
      <c r="DE687" s="11"/>
      <c r="DF687" s="11"/>
      <c r="DG687" s="11"/>
      <c r="DH687" s="11"/>
      <c r="DI687" s="11"/>
      <c r="DJ687" s="11"/>
      <c r="DK687" s="11"/>
      <c r="DL687" s="11"/>
      <c r="DM687" s="11"/>
      <c r="DN687" s="11"/>
      <c r="DO687" s="11"/>
      <c r="DP687" s="11"/>
      <c r="DQ687" s="11"/>
      <c r="DR687" s="11"/>
      <c r="DS687" s="11"/>
      <c r="DT687" s="11"/>
      <c r="DU687" s="11"/>
      <c r="DV687" s="11"/>
      <c r="DW687" s="11"/>
      <c r="DX687" s="11"/>
      <c r="DY687" s="11"/>
      <c r="DZ687" s="11"/>
      <c r="EA687" s="11"/>
      <c r="EB687" s="11"/>
      <c r="EC687" s="11"/>
      <c r="ED687" s="11"/>
      <c r="EE687" s="11"/>
      <c r="EF687" s="11"/>
      <c r="EG687" s="11"/>
      <c r="EH687" s="11"/>
      <c r="EI687" s="11"/>
      <c r="EJ687" s="11"/>
      <c r="EK687" s="11"/>
      <c r="EL687" s="11"/>
      <c r="EM687" s="11"/>
      <c r="EN687" s="11"/>
      <c r="EO687" s="11"/>
      <c r="EP687" s="11"/>
      <c r="EQ687" s="11"/>
      <c r="ER687" s="11"/>
      <c r="ES687" s="11"/>
      <c r="ET687" s="11"/>
      <c r="EU687" s="11"/>
      <c r="EV687" s="11"/>
      <c r="EW687" s="11"/>
      <c r="EX687" s="11"/>
      <c r="EY687" s="11"/>
      <c r="EZ687" s="11"/>
      <c r="FA687" s="11"/>
      <c r="FB687" s="11"/>
      <c r="FC687" s="11"/>
      <c r="FD687" s="11"/>
      <c r="FE687" s="11"/>
      <c r="FF687" s="11"/>
      <c r="FG687" s="11"/>
      <c r="FH687" s="11"/>
      <c r="FI687" s="11"/>
      <c r="FJ687" s="11"/>
      <c r="FK687" s="11"/>
      <c r="FL687" s="11"/>
      <c r="FM687" s="11"/>
      <c r="FN687" s="11"/>
      <c r="FO687" s="11"/>
      <c r="FP687" s="11"/>
      <c r="FQ687" s="11"/>
      <c r="FR687" s="11"/>
      <c r="FS687" s="11"/>
      <c r="FT687" s="11"/>
      <c r="FU687" s="11"/>
      <c r="FV687" s="11"/>
      <c r="FW687" s="11"/>
      <c r="FX687" s="11"/>
      <c r="FY687" s="11"/>
      <c r="FZ687" s="11"/>
      <c r="GA687" s="11"/>
      <c r="GB687" s="11"/>
      <c r="GC687" s="11"/>
      <c r="GD687" s="11"/>
      <c r="GE687" s="11"/>
      <c r="GF687" s="11"/>
      <c r="GG687" s="11"/>
      <c r="GH687" s="11"/>
      <c r="GI687" s="11"/>
      <c r="GJ687" s="11"/>
      <c r="GK687" s="11"/>
      <c r="GL687" s="11"/>
      <c r="GM687" s="11"/>
      <c r="GN687" s="11"/>
      <c r="GO687" s="11"/>
      <c r="GP687" s="11"/>
      <c r="GQ687" s="11"/>
      <c r="GR687" s="11"/>
      <c r="GS687" s="11"/>
      <c r="GT687" s="11"/>
      <c r="GU687" s="11"/>
      <c r="GV687" s="11"/>
      <c r="GW687" s="11"/>
      <c r="GX687" s="11"/>
      <c r="GY687" s="11"/>
      <c r="GZ687" s="11"/>
      <c r="HA687" s="11"/>
      <c r="HB687" s="11"/>
      <c r="HC687" s="11"/>
      <c r="HD687" s="11"/>
      <c r="HE687" s="11"/>
      <c r="HF687" s="11"/>
      <c r="HG687" s="11"/>
      <c r="HH687" s="11"/>
      <c r="HI687" s="11"/>
      <c r="HJ687" s="11"/>
      <c r="HK687" s="11"/>
      <c r="HL687" s="11"/>
      <c r="HM687" s="11"/>
      <c r="HN687" s="11"/>
      <c r="HO687" s="11"/>
      <c r="HP687" s="11"/>
      <c r="HQ687" s="11"/>
      <c r="HR687" s="11"/>
      <c r="HS687" s="11"/>
      <c r="HT687" s="11"/>
      <c r="HU687" s="11"/>
      <c r="HV687" s="11"/>
      <c r="HW687" s="11"/>
      <c r="HX687" s="11"/>
      <c r="HY687" s="11"/>
      <c r="HZ687" s="11"/>
      <c r="IA687" s="11"/>
      <c r="IB687" s="11"/>
      <c r="IC687" s="11"/>
      <c r="ID687" s="11"/>
      <c r="IE687" s="11"/>
      <c r="IF687" s="11"/>
      <c r="IG687" s="11"/>
      <c r="IH687" s="11"/>
      <c r="II687" s="11"/>
      <c r="IJ687" s="11"/>
      <c r="IK687" s="11"/>
      <c r="IL687" s="11"/>
      <c r="IM687" s="11"/>
      <c r="IN687" s="11"/>
      <c r="IO687" s="11"/>
      <c r="IP687" s="11"/>
      <c r="IQ687" s="11"/>
      <c r="IR687" s="11"/>
      <c r="IS687" s="11"/>
      <c r="IT687" s="11"/>
      <c r="IU687" s="11"/>
      <c r="IV687" s="11"/>
    </row>
    <row r="688" spans="1:256" x14ac:dyDescent="0.2">
      <c r="A688" s="184" t="s">
        <v>49</v>
      </c>
      <c r="B688" s="63" t="s">
        <v>97</v>
      </c>
      <c r="C688" s="179" t="s">
        <v>36</v>
      </c>
      <c r="D688" s="179" t="s">
        <v>17</v>
      </c>
      <c r="E688" s="149"/>
      <c r="F688" s="185"/>
      <c r="G688" s="186">
        <f>G689</f>
        <v>148078</v>
      </c>
    </row>
    <row r="689" spans="1:7" ht="15.75" customHeight="1" x14ac:dyDescent="0.2">
      <c r="A689" s="91" t="s">
        <v>38</v>
      </c>
      <c r="B689" s="15" t="s">
        <v>97</v>
      </c>
      <c r="C689" s="52" t="s">
        <v>36</v>
      </c>
      <c r="D689" s="52" t="s">
        <v>12</v>
      </c>
      <c r="E689" s="15"/>
      <c r="F689" s="52"/>
      <c r="G689" s="86">
        <f>G690+G703</f>
        <v>148078</v>
      </c>
    </row>
    <row r="690" spans="1:7" ht="42" customHeight="1" x14ac:dyDescent="0.2">
      <c r="A690" s="101" t="s">
        <v>716</v>
      </c>
      <c r="B690" s="15" t="s">
        <v>97</v>
      </c>
      <c r="C690" s="16" t="s">
        <v>36</v>
      </c>
      <c r="D690" s="16" t="s">
        <v>12</v>
      </c>
      <c r="E690" s="16" t="s">
        <v>265</v>
      </c>
      <c r="F690" s="16"/>
      <c r="G690" s="46">
        <f>G691+G695+G699</f>
        <v>94752</v>
      </c>
    </row>
    <row r="691" spans="1:7" ht="44.45" customHeight="1" x14ac:dyDescent="0.2">
      <c r="A691" s="45" t="s">
        <v>337</v>
      </c>
      <c r="B691" s="15" t="s">
        <v>97</v>
      </c>
      <c r="C691" s="16" t="s">
        <v>36</v>
      </c>
      <c r="D691" s="16" t="s">
        <v>12</v>
      </c>
      <c r="E691" s="16" t="s">
        <v>299</v>
      </c>
      <c r="F691" s="16"/>
      <c r="G691" s="46">
        <f>G692</f>
        <v>61449</v>
      </c>
    </row>
    <row r="692" spans="1:7" ht="38.25" x14ac:dyDescent="0.2">
      <c r="A692" s="45" t="s">
        <v>435</v>
      </c>
      <c r="B692" s="15" t="s">
        <v>97</v>
      </c>
      <c r="C692" s="16" t="s">
        <v>36</v>
      </c>
      <c r="D692" s="16" t="s">
        <v>12</v>
      </c>
      <c r="E692" s="16" t="s">
        <v>300</v>
      </c>
      <c r="F692" s="16"/>
      <c r="G692" s="46">
        <f>G693</f>
        <v>61449</v>
      </c>
    </row>
    <row r="693" spans="1:7" ht="19.899999999999999" customHeight="1" x14ac:dyDescent="0.2">
      <c r="A693" s="88" t="s">
        <v>67</v>
      </c>
      <c r="B693" s="15" t="s">
        <v>97</v>
      </c>
      <c r="C693" s="16" t="s">
        <v>36</v>
      </c>
      <c r="D693" s="16" t="s">
        <v>12</v>
      </c>
      <c r="E693" s="16" t="s">
        <v>300</v>
      </c>
      <c r="F693" s="16">
        <v>800</v>
      </c>
      <c r="G693" s="46">
        <f>G694</f>
        <v>61449</v>
      </c>
    </row>
    <row r="694" spans="1:7" ht="69" customHeight="1" x14ac:dyDescent="0.2">
      <c r="A694" s="187" t="s">
        <v>389</v>
      </c>
      <c r="B694" s="15" t="s">
        <v>97</v>
      </c>
      <c r="C694" s="16" t="s">
        <v>36</v>
      </c>
      <c r="D694" s="16" t="s">
        <v>12</v>
      </c>
      <c r="E694" s="16" t="s">
        <v>300</v>
      </c>
      <c r="F694" s="16">
        <v>810</v>
      </c>
      <c r="G694" s="46">
        <v>61449</v>
      </c>
    </row>
    <row r="695" spans="1:7" ht="55.9" customHeight="1" x14ac:dyDescent="0.2">
      <c r="A695" s="188" t="s">
        <v>471</v>
      </c>
      <c r="B695" s="15" t="s">
        <v>97</v>
      </c>
      <c r="C695" s="16">
        <v>10</v>
      </c>
      <c r="D695" s="16" t="s">
        <v>12</v>
      </c>
      <c r="E695" s="16" t="s">
        <v>301</v>
      </c>
      <c r="F695" s="16"/>
      <c r="G695" s="46">
        <f>G696</f>
        <v>33209</v>
      </c>
    </row>
    <row r="696" spans="1:7" ht="44.45" customHeight="1" x14ac:dyDescent="0.2">
      <c r="A696" s="45" t="s">
        <v>436</v>
      </c>
      <c r="B696" s="15" t="s">
        <v>97</v>
      </c>
      <c r="C696" s="16" t="s">
        <v>36</v>
      </c>
      <c r="D696" s="16" t="s">
        <v>12</v>
      </c>
      <c r="E696" s="16" t="s">
        <v>302</v>
      </c>
      <c r="F696" s="16"/>
      <c r="G696" s="46">
        <f>G697</f>
        <v>33209</v>
      </c>
    </row>
    <row r="697" spans="1:7" ht="24.6" customHeight="1" x14ac:dyDescent="0.2">
      <c r="A697" s="88" t="s">
        <v>67</v>
      </c>
      <c r="B697" s="15" t="s">
        <v>97</v>
      </c>
      <c r="C697" s="16" t="s">
        <v>36</v>
      </c>
      <c r="D697" s="16" t="s">
        <v>12</v>
      </c>
      <c r="E697" s="16" t="s">
        <v>302</v>
      </c>
      <c r="F697" s="16">
        <v>800</v>
      </c>
      <c r="G697" s="46">
        <f>G698</f>
        <v>33209</v>
      </c>
    </row>
    <row r="698" spans="1:7" ht="66.75" customHeight="1" x14ac:dyDescent="0.2">
      <c r="A698" s="187" t="s">
        <v>389</v>
      </c>
      <c r="B698" s="15" t="s">
        <v>97</v>
      </c>
      <c r="C698" s="16" t="s">
        <v>36</v>
      </c>
      <c r="D698" s="16" t="s">
        <v>12</v>
      </c>
      <c r="E698" s="16" t="s">
        <v>302</v>
      </c>
      <c r="F698" s="16">
        <v>810</v>
      </c>
      <c r="G698" s="46">
        <v>33209</v>
      </c>
    </row>
    <row r="699" spans="1:7" ht="46.15" customHeight="1" x14ac:dyDescent="0.2">
      <c r="A699" s="189" t="s">
        <v>410</v>
      </c>
      <c r="B699" s="15" t="s">
        <v>97</v>
      </c>
      <c r="C699" s="68" t="s">
        <v>36</v>
      </c>
      <c r="D699" s="68" t="s">
        <v>12</v>
      </c>
      <c r="E699" s="16" t="s">
        <v>411</v>
      </c>
      <c r="F699" s="16"/>
      <c r="G699" s="46">
        <f>G701</f>
        <v>94</v>
      </c>
    </row>
    <row r="700" spans="1:7" ht="42.6" customHeight="1" x14ac:dyDescent="0.2">
      <c r="A700" s="190" t="s">
        <v>602</v>
      </c>
      <c r="B700" s="15" t="s">
        <v>97</v>
      </c>
      <c r="C700" s="68" t="s">
        <v>36</v>
      </c>
      <c r="D700" s="68" t="s">
        <v>12</v>
      </c>
      <c r="E700" s="16" t="s">
        <v>412</v>
      </c>
      <c r="F700" s="16"/>
      <c r="G700" s="46">
        <f>G701</f>
        <v>94</v>
      </c>
    </row>
    <row r="701" spans="1:7" ht="48.6" customHeight="1" x14ac:dyDescent="0.2">
      <c r="A701" s="37" t="s">
        <v>359</v>
      </c>
      <c r="B701" s="15" t="s">
        <v>97</v>
      </c>
      <c r="C701" s="68" t="s">
        <v>36</v>
      </c>
      <c r="D701" s="68" t="s">
        <v>12</v>
      </c>
      <c r="E701" s="16" t="s">
        <v>412</v>
      </c>
      <c r="F701" s="16">
        <v>200</v>
      </c>
      <c r="G701" s="46">
        <f>G702</f>
        <v>94</v>
      </c>
    </row>
    <row r="702" spans="1:7" ht="46.15" customHeight="1" x14ac:dyDescent="0.2">
      <c r="A702" s="14" t="s">
        <v>360</v>
      </c>
      <c r="B702" s="15" t="s">
        <v>97</v>
      </c>
      <c r="C702" s="68" t="s">
        <v>36</v>
      </c>
      <c r="D702" s="68" t="s">
        <v>12</v>
      </c>
      <c r="E702" s="16" t="s">
        <v>412</v>
      </c>
      <c r="F702" s="16">
        <v>240</v>
      </c>
      <c r="G702" s="46">
        <v>94</v>
      </c>
    </row>
    <row r="703" spans="1:7" ht="72.599999999999994" customHeight="1" x14ac:dyDescent="0.2">
      <c r="A703" s="110" t="s">
        <v>705</v>
      </c>
      <c r="B703" s="15" t="s">
        <v>97</v>
      </c>
      <c r="C703" s="16" t="s">
        <v>36</v>
      </c>
      <c r="D703" s="16" t="s">
        <v>12</v>
      </c>
      <c r="E703" s="16" t="s">
        <v>262</v>
      </c>
      <c r="F703" s="16"/>
      <c r="G703" s="46">
        <f>G708+G714+G720+G724+G728</f>
        <v>53326</v>
      </c>
    </row>
    <row r="704" spans="1:7" ht="53.25" hidden="1" customHeight="1" x14ac:dyDescent="0.2">
      <c r="A704" s="83"/>
      <c r="B704" s="83"/>
      <c r="C704" s="83"/>
      <c r="D704" s="83"/>
      <c r="E704" s="83"/>
      <c r="F704" s="148"/>
      <c r="G704" s="83"/>
    </row>
    <row r="705" spans="1:7" hidden="1" x14ac:dyDescent="0.2">
      <c r="A705" s="83"/>
      <c r="B705" s="83"/>
      <c r="C705" s="83"/>
      <c r="D705" s="83"/>
      <c r="E705" s="83"/>
      <c r="F705" s="148"/>
      <c r="G705" s="83"/>
    </row>
    <row r="706" spans="1:7" ht="27.75" hidden="1" customHeight="1" x14ac:dyDescent="0.2">
      <c r="A706" s="83"/>
      <c r="B706" s="83"/>
      <c r="C706" s="83"/>
      <c r="D706" s="83"/>
      <c r="E706" s="83"/>
      <c r="F706" s="148"/>
      <c r="G706" s="83"/>
    </row>
    <row r="707" spans="1:7" ht="9" hidden="1" customHeight="1" x14ac:dyDescent="0.2">
      <c r="A707" s="83"/>
      <c r="B707" s="83"/>
      <c r="C707" s="83"/>
      <c r="D707" s="83"/>
      <c r="E707" s="83"/>
      <c r="F707" s="148"/>
      <c r="G707" s="83"/>
    </row>
    <row r="708" spans="1:7" ht="55.9" customHeight="1" x14ac:dyDescent="0.2">
      <c r="A708" s="45" t="s">
        <v>470</v>
      </c>
      <c r="B708" s="15" t="s">
        <v>97</v>
      </c>
      <c r="C708" s="16" t="s">
        <v>36</v>
      </c>
      <c r="D708" s="16" t="s">
        <v>12</v>
      </c>
      <c r="E708" s="16" t="s">
        <v>303</v>
      </c>
      <c r="F708" s="16"/>
      <c r="G708" s="46">
        <f>G709</f>
        <v>2166</v>
      </c>
    </row>
    <row r="709" spans="1:7" ht="38.25" x14ac:dyDescent="0.2">
      <c r="A709" s="45" t="s">
        <v>437</v>
      </c>
      <c r="B709" s="15" t="s">
        <v>97</v>
      </c>
      <c r="C709" s="16" t="s">
        <v>36</v>
      </c>
      <c r="D709" s="16" t="s">
        <v>12</v>
      </c>
      <c r="E709" s="16" t="s">
        <v>304</v>
      </c>
      <c r="F709" s="16"/>
      <c r="G709" s="46">
        <f>G710+G712</f>
        <v>2166</v>
      </c>
    </row>
    <row r="710" spans="1:7" ht="89.25" x14ac:dyDescent="0.2">
      <c r="A710" s="88" t="s">
        <v>96</v>
      </c>
      <c r="B710" s="15" t="s">
        <v>97</v>
      </c>
      <c r="C710" s="16" t="s">
        <v>36</v>
      </c>
      <c r="D710" s="16" t="s">
        <v>12</v>
      </c>
      <c r="E710" s="16" t="s">
        <v>304</v>
      </c>
      <c r="F710" s="16">
        <v>100</v>
      </c>
      <c r="G710" s="46">
        <f>G711</f>
        <v>1166</v>
      </c>
    </row>
    <row r="711" spans="1:7" ht="31.15" customHeight="1" x14ac:dyDescent="0.2">
      <c r="A711" s="88" t="s">
        <v>264</v>
      </c>
      <c r="B711" s="15" t="s">
        <v>97</v>
      </c>
      <c r="C711" s="16" t="s">
        <v>36</v>
      </c>
      <c r="D711" s="16" t="s">
        <v>12</v>
      </c>
      <c r="E711" s="16" t="s">
        <v>304</v>
      </c>
      <c r="F711" s="16">
        <v>110</v>
      </c>
      <c r="G711" s="46">
        <v>1166</v>
      </c>
    </row>
    <row r="712" spans="1:7" ht="38.25" x14ac:dyDescent="0.2">
      <c r="A712" s="14" t="s">
        <v>359</v>
      </c>
      <c r="B712" s="15" t="s">
        <v>97</v>
      </c>
      <c r="C712" s="16" t="s">
        <v>36</v>
      </c>
      <c r="D712" s="16" t="s">
        <v>12</v>
      </c>
      <c r="E712" s="16" t="s">
        <v>304</v>
      </c>
      <c r="F712" s="16">
        <v>200</v>
      </c>
      <c r="G712" s="46">
        <f>G713</f>
        <v>1000</v>
      </c>
    </row>
    <row r="713" spans="1:7" ht="38.25" x14ac:dyDescent="0.2">
      <c r="A713" s="14" t="s">
        <v>360</v>
      </c>
      <c r="B713" s="15" t="s">
        <v>97</v>
      </c>
      <c r="C713" s="16" t="s">
        <v>36</v>
      </c>
      <c r="D713" s="16" t="s">
        <v>12</v>
      </c>
      <c r="E713" s="16" t="s">
        <v>304</v>
      </c>
      <c r="F713" s="16">
        <v>240</v>
      </c>
      <c r="G713" s="46">
        <v>1000</v>
      </c>
    </row>
    <row r="714" spans="1:7" ht="41.45" customHeight="1" x14ac:dyDescent="0.2">
      <c r="A714" s="101" t="s">
        <v>447</v>
      </c>
      <c r="B714" s="15" t="s">
        <v>97</v>
      </c>
      <c r="C714" s="16" t="s">
        <v>36</v>
      </c>
      <c r="D714" s="16" t="s">
        <v>12</v>
      </c>
      <c r="E714" s="16" t="s">
        <v>305</v>
      </c>
      <c r="F714" s="16"/>
      <c r="G714" s="46">
        <f>G715</f>
        <v>49920</v>
      </c>
    </row>
    <row r="715" spans="1:7" ht="38.25" x14ac:dyDescent="0.2">
      <c r="A715" s="45" t="s">
        <v>437</v>
      </c>
      <c r="B715" s="15" t="s">
        <v>97</v>
      </c>
      <c r="C715" s="16" t="s">
        <v>36</v>
      </c>
      <c r="D715" s="16" t="s">
        <v>12</v>
      </c>
      <c r="E715" s="16" t="s">
        <v>306</v>
      </c>
      <c r="F715" s="16"/>
      <c r="G715" s="46">
        <f>G716+G718</f>
        <v>49920</v>
      </c>
    </row>
    <row r="716" spans="1:7" ht="38.25" x14ac:dyDescent="0.2">
      <c r="A716" s="14" t="s">
        <v>359</v>
      </c>
      <c r="B716" s="15" t="s">
        <v>97</v>
      </c>
      <c r="C716" s="16" t="s">
        <v>36</v>
      </c>
      <c r="D716" s="16" t="s">
        <v>12</v>
      </c>
      <c r="E716" s="16" t="s">
        <v>306</v>
      </c>
      <c r="F716" s="16">
        <v>200</v>
      </c>
      <c r="G716" s="46">
        <f>G717</f>
        <v>800</v>
      </c>
    </row>
    <row r="717" spans="1:7" ht="43.9" customHeight="1" x14ac:dyDescent="0.2">
      <c r="A717" s="14" t="s">
        <v>360</v>
      </c>
      <c r="B717" s="15" t="s">
        <v>97</v>
      </c>
      <c r="C717" s="16" t="s">
        <v>36</v>
      </c>
      <c r="D717" s="16" t="s">
        <v>12</v>
      </c>
      <c r="E717" s="16" t="s">
        <v>306</v>
      </c>
      <c r="F717" s="16">
        <v>240</v>
      </c>
      <c r="G717" s="46">
        <v>800</v>
      </c>
    </row>
    <row r="718" spans="1:7" ht="25.5" x14ac:dyDescent="0.2">
      <c r="A718" s="88" t="s">
        <v>84</v>
      </c>
      <c r="B718" s="15" t="s">
        <v>97</v>
      </c>
      <c r="C718" s="16" t="s">
        <v>36</v>
      </c>
      <c r="D718" s="16" t="s">
        <v>12</v>
      </c>
      <c r="E718" s="16" t="s">
        <v>306</v>
      </c>
      <c r="F718" s="16">
        <v>300</v>
      </c>
      <c r="G718" s="46">
        <f>G719</f>
        <v>49120</v>
      </c>
    </row>
    <row r="719" spans="1:7" ht="46.15" customHeight="1" x14ac:dyDescent="0.2">
      <c r="A719" s="88" t="s">
        <v>638</v>
      </c>
      <c r="B719" s="15" t="s">
        <v>97</v>
      </c>
      <c r="C719" s="16" t="s">
        <v>36</v>
      </c>
      <c r="D719" s="16" t="s">
        <v>12</v>
      </c>
      <c r="E719" s="16" t="s">
        <v>306</v>
      </c>
      <c r="F719" s="16">
        <v>320</v>
      </c>
      <c r="G719" s="46">
        <v>49120</v>
      </c>
    </row>
    <row r="720" spans="1:7" ht="58.9" customHeight="1" x14ac:dyDescent="0.2">
      <c r="A720" s="45" t="s">
        <v>338</v>
      </c>
      <c r="B720" s="15" t="s">
        <v>97</v>
      </c>
      <c r="C720" s="16">
        <v>10</v>
      </c>
      <c r="D720" s="16" t="s">
        <v>12</v>
      </c>
      <c r="E720" s="16" t="s">
        <v>307</v>
      </c>
      <c r="F720" s="16"/>
      <c r="G720" s="46">
        <f>G721</f>
        <v>1000</v>
      </c>
    </row>
    <row r="721" spans="1:7" ht="25.5" x14ac:dyDescent="0.2">
      <c r="A721" s="45" t="s">
        <v>403</v>
      </c>
      <c r="B721" s="15" t="s">
        <v>97</v>
      </c>
      <c r="C721" s="16" t="s">
        <v>36</v>
      </c>
      <c r="D721" s="16" t="s">
        <v>12</v>
      </c>
      <c r="E721" s="16" t="s">
        <v>308</v>
      </c>
      <c r="F721" s="16"/>
      <c r="G721" s="46">
        <f>G722</f>
        <v>1000</v>
      </c>
    </row>
    <row r="722" spans="1:7" ht="25.5" x14ac:dyDescent="0.2">
      <c r="A722" s="88" t="s">
        <v>84</v>
      </c>
      <c r="B722" s="15" t="s">
        <v>97</v>
      </c>
      <c r="C722" s="16" t="s">
        <v>36</v>
      </c>
      <c r="D722" s="16" t="s">
        <v>12</v>
      </c>
      <c r="E722" s="16" t="s">
        <v>308</v>
      </c>
      <c r="F722" s="16">
        <v>300</v>
      </c>
      <c r="G722" s="46">
        <f>G723</f>
        <v>1000</v>
      </c>
    </row>
    <row r="723" spans="1:7" ht="38.25" x14ac:dyDescent="0.2">
      <c r="A723" s="88" t="s">
        <v>298</v>
      </c>
      <c r="B723" s="15" t="s">
        <v>97</v>
      </c>
      <c r="C723" s="16" t="s">
        <v>36</v>
      </c>
      <c r="D723" s="16" t="s">
        <v>12</v>
      </c>
      <c r="E723" s="16" t="s">
        <v>308</v>
      </c>
      <c r="F723" s="16">
        <v>320</v>
      </c>
      <c r="G723" s="46">
        <v>1000</v>
      </c>
    </row>
    <row r="724" spans="1:7" ht="51.6" hidden="1" customHeight="1" x14ac:dyDescent="0.2">
      <c r="A724" s="45" t="s">
        <v>682</v>
      </c>
      <c r="B724" s="15" t="s">
        <v>97</v>
      </c>
      <c r="C724" s="16" t="s">
        <v>36</v>
      </c>
      <c r="D724" s="16" t="s">
        <v>12</v>
      </c>
      <c r="E724" s="16" t="s">
        <v>309</v>
      </c>
      <c r="F724" s="16"/>
      <c r="G724" s="46">
        <f>G726</f>
        <v>0</v>
      </c>
    </row>
    <row r="725" spans="1:7" ht="28.9" hidden="1" customHeight="1" x14ac:dyDescent="0.2">
      <c r="A725" s="45" t="s">
        <v>403</v>
      </c>
      <c r="B725" s="16">
        <v>111</v>
      </c>
      <c r="C725" s="16">
        <v>10</v>
      </c>
      <c r="D725" s="16" t="s">
        <v>12</v>
      </c>
      <c r="E725" s="16" t="s">
        <v>310</v>
      </c>
      <c r="F725" s="16"/>
      <c r="G725" s="46">
        <f>G726</f>
        <v>0</v>
      </c>
    </row>
    <row r="726" spans="1:7" ht="19.899999999999999" hidden="1" customHeight="1" x14ac:dyDescent="0.2">
      <c r="A726" s="14" t="s">
        <v>67</v>
      </c>
      <c r="B726" s="15" t="s">
        <v>97</v>
      </c>
      <c r="C726" s="16" t="s">
        <v>36</v>
      </c>
      <c r="D726" s="16" t="s">
        <v>12</v>
      </c>
      <c r="E726" s="16" t="s">
        <v>310</v>
      </c>
      <c r="F726" s="16">
        <v>800</v>
      </c>
      <c r="G726" s="46">
        <f>G727</f>
        <v>0</v>
      </c>
    </row>
    <row r="727" spans="1:7" ht="71.45" hidden="1" customHeight="1" x14ac:dyDescent="0.2">
      <c r="A727" s="191" t="s">
        <v>389</v>
      </c>
      <c r="B727" s="15" t="s">
        <v>97</v>
      </c>
      <c r="C727" s="16" t="s">
        <v>36</v>
      </c>
      <c r="D727" s="16" t="s">
        <v>12</v>
      </c>
      <c r="E727" s="16" t="s">
        <v>310</v>
      </c>
      <c r="F727" s="16">
        <v>810</v>
      </c>
      <c r="G727" s="46"/>
    </row>
    <row r="728" spans="1:7" ht="56.45" customHeight="1" x14ac:dyDescent="0.2">
      <c r="A728" s="45" t="s">
        <v>339</v>
      </c>
      <c r="B728" s="15" t="s">
        <v>97</v>
      </c>
      <c r="C728" s="16" t="s">
        <v>36</v>
      </c>
      <c r="D728" s="16" t="s">
        <v>12</v>
      </c>
      <c r="E728" s="16" t="s">
        <v>311</v>
      </c>
      <c r="F728" s="16"/>
      <c r="G728" s="46">
        <f>G729</f>
        <v>240</v>
      </c>
    </row>
    <row r="729" spans="1:7" ht="43.9" customHeight="1" x14ac:dyDescent="0.2">
      <c r="A729" s="45" t="s">
        <v>438</v>
      </c>
      <c r="B729" s="15" t="s">
        <v>97</v>
      </c>
      <c r="C729" s="16" t="s">
        <v>36</v>
      </c>
      <c r="D729" s="16" t="s">
        <v>12</v>
      </c>
      <c r="E729" s="16" t="s">
        <v>312</v>
      </c>
      <c r="F729" s="16"/>
      <c r="G729" s="46">
        <f>G730</f>
        <v>240</v>
      </c>
    </row>
    <row r="730" spans="1:7" ht="34.15" customHeight="1" x14ac:dyDescent="0.2">
      <c r="A730" s="88" t="s">
        <v>84</v>
      </c>
      <c r="B730" s="15" t="s">
        <v>97</v>
      </c>
      <c r="C730" s="16" t="s">
        <v>36</v>
      </c>
      <c r="D730" s="16" t="s">
        <v>12</v>
      </c>
      <c r="E730" s="16" t="s">
        <v>312</v>
      </c>
      <c r="F730" s="16">
        <v>300</v>
      </c>
      <c r="G730" s="46">
        <f>G731</f>
        <v>240</v>
      </c>
    </row>
    <row r="731" spans="1:7" ht="43.15" customHeight="1" x14ac:dyDescent="0.2">
      <c r="A731" s="88" t="s">
        <v>298</v>
      </c>
      <c r="B731" s="15" t="s">
        <v>97</v>
      </c>
      <c r="C731" s="16" t="s">
        <v>36</v>
      </c>
      <c r="D731" s="16" t="s">
        <v>12</v>
      </c>
      <c r="E731" s="16" t="s">
        <v>312</v>
      </c>
      <c r="F731" s="16">
        <v>320</v>
      </c>
      <c r="G731" s="46">
        <v>240</v>
      </c>
    </row>
    <row r="732" spans="1:7" ht="31.5" hidden="1" customHeight="1" x14ac:dyDescent="0.2">
      <c r="A732" s="14"/>
      <c r="B732" s="15"/>
      <c r="C732" s="16"/>
      <c r="D732" s="34"/>
      <c r="E732" s="50"/>
      <c r="F732" s="50"/>
      <c r="G732" s="46"/>
    </row>
    <row r="733" spans="1:7" ht="31.5" hidden="1" customHeight="1" x14ac:dyDescent="0.2">
      <c r="A733" s="14"/>
      <c r="B733" s="15"/>
      <c r="C733" s="16"/>
      <c r="D733" s="16"/>
      <c r="E733" s="50"/>
      <c r="F733" s="50"/>
      <c r="G733" s="46"/>
    </row>
    <row r="734" spans="1:7" ht="31.5" hidden="1" customHeight="1" x14ac:dyDescent="0.2">
      <c r="A734" s="14"/>
      <c r="B734" s="15"/>
      <c r="C734" s="16"/>
      <c r="D734" s="34"/>
      <c r="E734" s="50"/>
      <c r="F734" s="50"/>
      <c r="G734" s="46"/>
    </row>
    <row r="735" spans="1:7" ht="31.5" hidden="1" customHeight="1" x14ac:dyDescent="0.2">
      <c r="A735" s="14"/>
      <c r="B735" s="15"/>
      <c r="C735" s="16"/>
      <c r="D735" s="34"/>
      <c r="E735" s="50"/>
      <c r="F735" s="50"/>
      <c r="G735" s="46"/>
    </row>
    <row r="736" spans="1:7" ht="31.5" hidden="1" customHeight="1" x14ac:dyDescent="0.2">
      <c r="A736" s="14"/>
      <c r="B736" s="15"/>
      <c r="C736" s="16"/>
      <c r="D736" s="34"/>
      <c r="E736" s="50"/>
      <c r="F736" s="50"/>
      <c r="G736" s="46"/>
    </row>
    <row r="737" spans="1:7" ht="31.5" customHeight="1" x14ac:dyDescent="0.2">
      <c r="A737" s="49" t="s">
        <v>57</v>
      </c>
      <c r="B737" s="15" t="s">
        <v>97</v>
      </c>
      <c r="C737" s="34" t="s">
        <v>41</v>
      </c>
      <c r="D737" s="16" t="s">
        <v>17</v>
      </c>
      <c r="E737" s="50"/>
      <c r="F737" s="50"/>
      <c r="G737" s="46">
        <f>G738</f>
        <v>4499</v>
      </c>
    </row>
    <row r="738" spans="1:7" ht="31.5" customHeight="1" x14ac:dyDescent="0.2">
      <c r="A738" s="51" t="s">
        <v>511</v>
      </c>
      <c r="B738" s="15" t="s">
        <v>97</v>
      </c>
      <c r="C738" s="16">
        <v>11</v>
      </c>
      <c r="D738" s="34" t="s">
        <v>12</v>
      </c>
      <c r="E738" s="50"/>
      <c r="F738" s="50"/>
      <c r="G738" s="46">
        <f>G739</f>
        <v>4499</v>
      </c>
    </row>
    <row r="739" spans="1:7" ht="61.5" customHeight="1" x14ac:dyDescent="0.2">
      <c r="A739" s="12" t="s">
        <v>535</v>
      </c>
      <c r="B739" s="15" t="s">
        <v>97</v>
      </c>
      <c r="C739" s="52" t="s">
        <v>41</v>
      </c>
      <c r="D739" s="52" t="s">
        <v>12</v>
      </c>
      <c r="E739" s="15" t="s">
        <v>536</v>
      </c>
      <c r="F739" s="15"/>
      <c r="G739" s="18">
        <f>G740</f>
        <v>4499</v>
      </c>
    </row>
    <row r="740" spans="1:7" ht="31.5" customHeight="1" x14ac:dyDescent="0.2">
      <c r="A740" s="12" t="s">
        <v>537</v>
      </c>
      <c r="B740" s="15" t="s">
        <v>97</v>
      </c>
      <c r="C740" s="52" t="s">
        <v>41</v>
      </c>
      <c r="D740" s="52" t="s">
        <v>12</v>
      </c>
      <c r="E740" s="15" t="s">
        <v>538</v>
      </c>
      <c r="F740" s="15"/>
      <c r="G740" s="18">
        <f>G741</f>
        <v>4499</v>
      </c>
    </row>
    <row r="741" spans="1:7" ht="45.75" customHeight="1" x14ac:dyDescent="0.2">
      <c r="A741" s="14" t="s">
        <v>95</v>
      </c>
      <c r="B741" s="15" t="s">
        <v>97</v>
      </c>
      <c r="C741" s="52" t="s">
        <v>41</v>
      </c>
      <c r="D741" s="52" t="s">
        <v>12</v>
      </c>
      <c r="E741" s="15" t="s">
        <v>538</v>
      </c>
      <c r="F741" s="15" t="s">
        <v>87</v>
      </c>
      <c r="G741" s="18">
        <f>G742</f>
        <v>4499</v>
      </c>
    </row>
    <row r="742" spans="1:7" ht="31.5" customHeight="1" x14ac:dyDescent="0.2">
      <c r="A742" s="14" t="s">
        <v>133</v>
      </c>
      <c r="B742" s="15" t="s">
        <v>97</v>
      </c>
      <c r="C742" s="52" t="s">
        <v>41</v>
      </c>
      <c r="D742" s="52" t="s">
        <v>12</v>
      </c>
      <c r="E742" s="15" t="s">
        <v>538</v>
      </c>
      <c r="F742" s="15" t="s">
        <v>113</v>
      </c>
      <c r="G742" s="18">
        <v>4499</v>
      </c>
    </row>
    <row r="743" spans="1:7" ht="83.25" customHeight="1" x14ac:dyDescent="0.2">
      <c r="A743" s="85" t="s">
        <v>53</v>
      </c>
      <c r="B743" s="15"/>
      <c r="C743" s="18"/>
      <c r="D743" s="18"/>
      <c r="E743" s="18"/>
      <c r="F743" s="54"/>
      <c r="G743" s="86">
        <f>G744+G817+G873+G855+1</f>
        <v>252508</v>
      </c>
    </row>
    <row r="744" spans="1:7" x14ac:dyDescent="0.2">
      <c r="A744" s="51" t="s">
        <v>47</v>
      </c>
      <c r="B744" s="15" t="s">
        <v>34</v>
      </c>
      <c r="C744" s="52" t="s">
        <v>0</v>
      </c>
      <c r="D744" s="52" t="s">
        <v>17</v>
      </c>
      <c r="E744" s="18"/>
      <c r="F744" s="54"/>
      <c r="G744" s="86">
        <f>G745</f>
        <v>38276</v>
      </c>
    </row>
    <row r="745" spans="1:7" ht="17.45" customHeight="1" x14ac:dyDescent="0.2">
      <c r="A745" s="87" t="s">
        <v>25</v>
      </c>
      <c r="B745" s="15" t="s">
        <v>34</v>
      </c>
      <c r="C745" s="77" t="s">
        <v>0</v>
      </c>
      <c r="D745" s="77" t="s">
        <v>58</v>
      </c>
      <c r="E745" s="18"/>
      <c r="F745" s="54"/>
      <c r="G745" s="18">
        <f>G751+G796+G746</f>
        <v>38276</v>
      </c>
    </row>
    <row r="746" spans="1:7" ht="62.25" hidden="1" customHeight="1" x14ac:dyDescent="0.2">
      <c r="A746" s="45"/>
      <c r="B746" s="15"/>
      <c r="C746" s="77"/>
      <c r="D746" s="77"/>
      <c r="E746" s="18"/>
      <c r="F746" s="54"/>
      <c r="G746" s="18"/>
    </row>
    <row r="747" spans="1:7" ht="40.5" hidden="1" customHeight="1" x14ac:dyDescent="0.2">
      <c r="A747" s="76"/>
      <c r="B747" s="15"/>
      <c r="C747" s="77"/>
      <c r="D747" s="77"/>
      <c r="E747" s="18"/>
      <c r="F747" s="54"/>
      <c r="G747" s="18"/>
    </row>
    <row r="748" spans="1:7" ht="35.25" hidden="1" customHeight="1" x14ac:dyDescent="0.2">
      <c r="A748" s="76"/>
      <c r="B748" s="15"/>
      <c r="C748" s="77"/>
      <c r="D748" s="77"/>
      <c r="E748" s="18"/>
      <c r="F748" s="54"/>
      <c r="G748" s="18"/>
    </row>
    <row r="749" spans="1:7" ht="15" hidden="1" customHeight="1" x14ac:dyDescent="0.2">
      <c r="A749" s="14"/>
      <c r="B749" s="15"/>
      <c r="C749" s="77"/>
      <c r="D749" s="77"/>
      <c r="E749" s="18"/>
      <c r="F749" s="54"/>
      <c r="G749" s="18"/>
    </row>
    <row r="750" spans="1:7" ht="15" hidden="1" customHeight="1" x14ac:dyDescent="0.2">
      <c r="A750" s="14"/>
      <c r="B750" s="15"/>
      <c r="C750" s="77"/>
      <c r="D750" s="77"/>
      <c r="E750" s="18"/>
      <c r="F750" s="54"/>
      <c r="G750" s="18"/>
    </row>
    <row r="751" spans="1:7" ht="38.25" x14ac:dyDescent="0.2">
      <c r="A751" s="76" t="s">
        <v>710</v>
      </c>
      <c r="B751" s="15" t="s">
        <v>34</v>
      </c>
      <c r="C751" s="77" t="s">
        <v>0</v>
      </c>
      <c r="D751" s="77" t="s">
        <v>58</v>
      </c>
      <c r="E751" s="18" t="s">
        <v>120</v>
      </c>
      <c r="F751" s="54"/>
      <c r="G751" s="18">
        <f>G752+G760+G768+G772+G776+G764+G784+G792</f>
        <v>30910</v>
      </c>
    </row>
    <row r="752" spans="1:7" ht="54" customHeight="1" x14ac:dyDescent="0.2">
      <c r="A752" s="76" t="s">
        <v>649</v>
      </c>
      <c r="B752" s="15" t="s">
        <v>34</v>
      </c>
      <c r="C752" s="77" t="s">
        <v>0</v>
      </c>
      <c r="D752" s="77" t="s">
        <v>58</v>
      </c>
      <c r="E752" s="18" t="s">
        <v>121</v>
      </c>
      <c r="F752" s="54"/>
      <c r="G752" s="18">
        <f>G753</f>
        <v>25536</v>
      </c>
    </row>
    <row r="753" spans="1:7" ht="69" customHeight="1" x14ac:dyDescent="0.2">
      <c r="A753" s="84" t="s">
        <v>391</v>
      </c>
      <c r="B753" s="15" t="s">
        <v>34</v>
      </c>
      <c r="C753" s="77" t="s">
        <v>0</v>
      </c>
      <c r="D753" s="77" t="s">
        <v>58</v>
      </c>
      <c r="E753" s="18" t="s">
        <v>122</v>
      </c>
      <c r="F753" s="54"/>
      <c r="G753" s="18">
        <f>G754+G756</f>
        <v>25536</v>
      </c>
    </row>
    <row r="754" spans="1:7" ht="94.5" customHeight="1" x14ac:dyDescent="0.2">
      <c r="A754" s="14" t="s">
        <v>96</v>
      </c>
      <c r="B754" s="15" t="s">
        <v>34</v>
      </c>
      <c r="C754" s="77" t="s">
        <v>0</v>
      </c>
      <c r="D754" s="77" t="s">
        <v>58</v>
      </c>
      <c r="E754" s="18" t="s">
        <v>122</v>
      </c>
      <c r="F754" s="54">
        <v>100</v>
      </c>
      <c r="G754" s="18">
        <f>G755</f>
        <v>20048</v>
      </c>
    </row>
    <row r="755" spans="1:7" ht="29.25" customHeight="1" x14ac:dyDescent="0.2">
      <c r="A755" s="14" t="s">
        <v>123</v>
      </c>
      <c r="B755" s="15" t="s">
        <v>34</v>
      </c>
      <c r="C755" s="15" t="s">
        <v>0</v>
      </c>
      <c r="D755" s="15" t="s">
        <v>58</v>
      </c>
      <c r="E755" s="18" t="s">
        <v>122</v>
      </c>
      <c r="F755" s="54">
        <v>110</v>
      </c>
      <c r="G755" s="18">
        <f>17227+2821</f>
        <v>20048</v>
      </c>
    </row>
    <row r="756" spans="1:7" ht="38.25" customHeight="1" x14ac:dyDescent="0.2">
      <c r="A756" s="14" t="s">
        <v>359</v>
      </c>
      <c r="B756" s="15" t="s">
        <v>34</v>
      </c>
      <c r="C756" s="15" t="s">
        <v>0</v>
      </c>
      <c r="D756" s="15" t="s">
        <v>58</v>
      </c>
      <c r="E756" s="18" t="s">
        <v>122</v>
      </c>
      <c r="F756" s="54">
        <v>200</v>
      </c>
      <c r="G756" s="18">
        <f>G757</f>
        <v>5488</v>
      </c>
    </row>
    <row r="757" spans="1:7" ht="41.25" customHeight="1" x14ac:dyDescent="0.2">
      <c r="A757" s="14" t="s">
        <v>360</v>
      </c>
      <c r="B757" s="15" t="s">
        <v>34</v>
      </c>
      <c r="C757" s="77" t="s">
        <v>0</v>
      </c>
      <c r="D757" s="77" t="s">
        <v>58</v>
      </c>
      <c r="E757" s="18" t="s">
        <v>122</v>
      </c>
      <c r="F757" s="54">
        <v>240</v>
      </c>
      <c r="G757" s="18">
        <f>6215+397-1100-24</f>
        <v>5488</v>
      </c>
    </row>
    <row r="758" spans="1:7" ht="27.75" hidden="1" customHeight="1" x14ac:dyDescent="0.2">
      <c r="A758" s="14"/>
      <c r="B758" s="15"/>
      <c r="C758" s="77"/>
      <c r="D758" s="77"/>
      <c r="E758" s="18"/>
      <c r="F758" s="54"/>
      <c r="G758" s="18"/>
    </row>
    <row r="759" spans="1:7" ht="25.5" hidden="1" customHeight="1" x14ac:dyDescent="0.2">
      <c r="A759" s="14"/>
      <c r="B759" s="15"/>
      <c r="C759" s="77"/>
      <c r="D759" s="77"/>
      <c r="E759" s="18"/>
      <c r="F759" s="54"/>
      <c r="G759" s="18"/>
    </row>
    <row r="760" spans="1:7" ht="67.900000000000006" customHeight="1" x14ac:dyDescent="0.2">
      <c r="A760" s="12" t="s">
        <v>249</v>
      </c>
      <c r="B760" s="15" t="s">
        <v>34</v>
      </c>
      <c r="C760" s="77" t="s">
        <v>0</v>
      </c>
      <c r="D760" s="77" t="s">
        <v>17</v>
      </c>
      <c r="E760" s="18" t="s">
        <v>125</v>
      </c>
      <c r="F760" s="54"/>
      <c r="G760" s="18">
        <f>G761</f>
        <v>998</v>
      </c>
    </row>
    <row r="761" spans="1:7" ht="25.5" x14ac:dyDescent="0.2">
      <c r="A761" s="84" t="s">
        <v>392</v>
      </c>
      <c r="B761" s="15" t="s">
        <v>34</v>
      </c>
      <c r="C761" s="77" t="s">
        <v>0</v>
      </c>
      <c r="D761" s="77" t="s">
        <v>58</v>
      </c>
      <c r="E761" s="18" t="s">
        <v>124</v>
      </c>
      <c r="F761" s="54"/>
      <c r="G761" s="18">
        <f>G762</f>
        <v>998</v>
      </c>
    </row>
    <row r="762" spans="1:7" ht="38.25" x14ac:dyDescent="0.2">
      <c r="A762" s="14" t="s">
        <v>359</v>
      </c>
      <c r="B762" s="15" t="s">
        <v>34</v>
      </c>
      <c r="C762" s="77" t="s">
        <v>0</v>
      </c>
      <c r="D762" s="77" t="s">
        <v>58</v>
      </c>
      <c r="E762" s="18" t="s">
        <v>124</v>
      </c>
      <c r="F762" s="54">
        <v>200</v>
      </c>
      <c r="G762" s="18">
        <f>G763</f>
        <v>998</v>
      </c>
    </row>
    <row r="763" spans="1:7" ht="44.25" customHeight="1" x14ac:dyDescent="0.2">
      <c r="A763" s="14" t="s">
        <v>360</v>
      </c>
      <c r="B763" s="15" t="s">
        <v>34</v>
      </c>
      <c r="C763" s="77" t="s">
        <v>0</v>
      </c>
      <c r="D763" s="77" t="s">
        <v>58</v>
      </c>
      <c r="E763" s="18" t="s">
        <v>124</v>
      </c>
      <c r="F763" s="54">
        <v>240</v>
      </c>
      <c r="G763" s="18">
        <f>825-143+50+266</f>
        <v>998</v>
      </c>
    </row>
    <row r="764" spans="1:7" ht="51" hidden="1" x14ac:dyDescent="0.2">
      <c r="A764" s="12" t="s">
        <v>640</v>
      </c>
      <c r="B764" s="15" t="s">
        <v>34</v>
      </c>
      <c r="C764" s="77" t="s">
        <v>0</v>
      </c>
      <c r="D764" s="77" t="s">
        <v>58</v>
      </c>
      <c r="E764" s="18" t="s">
        <v>477</v>
      </c>
      <c r="F764" s="54"/>
      <c r="G764" s="18">
        <f>G765</f>
        <v>0</v>
      </c>
    </row>
    <row r="765" spans="1:7" ht="44.25" hidden="1" customHeight="1" x14ac:dyDescent="0.2">
      <c r="A765" s="84" t="s">
        <v>641</v>
      </c>
      <c r="B765" s="15" t="s">
        <v>34</v>
      </c>
      <c r="C765" s="77" t="s">
        <v>0</v>
      </c>
      <c r="D765" s="77" t="s">
        <v>58</v>
      </c>
      <c r="E765" s="18" t="s">
        <v>639</v>
      </c>
      <c r="F765" s="54"/>
      <c r="G765" s="18">
        <f>G766</f>
        <v>0</v>
      </c>
    </row>
    <row r="766" spans="1:7" ht="44.25" hidden="1" customHeight="1" x14ac:dyDescent="0.2">
      <c r="A766" s="14" t="s">
        <v>359</v>
      </c>
      <c r="B766" s="15" t="s">
        <v>34</v>
      </c>
      <c r="C766" s="77" t="s">
        <v>0</v>
      </c>
      <c r="D766" s="77" t="s">
        <v>58</v>
      </c>
      <c r="E766" s="18" t="s">
        <v>639</v>
      </c>
      <c r="F766" s="54">
        <v>200</v>
      </c>
      <c r="G766" s="18">
        <f>G767</f>
        <v>0</v>
      </c>
    </row>
    <row r="767" spans="1:7" ht="44.25" hidden="1" customHeight="1" x14ac:dyDescent="0.2">
      <c r="A767" s="14" t="s">
        <v>360</v>
      </c>
      <c r="B767" s="15" t="s">
        <v>34</v>
      </c>
      <c r="C767" s="77" t="s">
        <v>0</v>
      </c>
      <c r="D767" s="77" t="s">
        <v>58</v>
      </c>
      <c r="E767" s="18" t="s">
        <v>639</v>
      </c>
      <c r="F767" s="54">
        <v>240</v>
      </c>
      <c r="G767" s="18">
        <v>0</v>
      </c>
    </row>
    <row r="768" spans="1:7" ht="30" customHeight="1" x14ac:dyDescent="0.2">
      <c r="A768" s="12" t="s">
        <v>472</v>
      </c>
      <c r="B768" s="15" t="s">
        <v>34</v>
      </c>
      <c r="C768" s="77" t="s">
        <v>0</v>
      </c>
      <c r="D768" s="77" t="s">
        <v>58</v>
      </c>
      <c r="E768" s="18" t="s">
        <v>229</v>
      </c>
      <c r="F768" s="54"/>
      <c r="G768" s="18">
        <f>G769</f>
        <v>1800</v>
      </c>
    </row>
    <row r="769" spans="1:7" ht="27.6" customHeight="1" x14ac:dyDescent="0.2">
      <c r="A769" s="84" t="s">
        <v>392</v>
      </c>
      <c r="B769" s="15" t="s">
        <v>34</v>
      </c>
      <c r="C769" s="77" t="s">
        <v>0</v>
      </c>
      <c r="D769" s="77" t="s">
        <v>58</v>
      </c>
      <c r="E769" s="18" t="s">
        <v>230</v>
      </c>
      <c r="F769" s="54"/>
      <c r="G769" s="18">
        <f>G770</f>
        <v>1800</v>
      </c>
    </row>
    <row r="770" spans="1:7" ht="38.25" x14ac:dyDescent="0.2">
      <c r="A770" s="14" t="s">
        <v>359</v>
      </c>
      <c r="B770" s="15" t="s">
        <v>34</v>
      </c>
      <c r="C770" s="77" t="s">
        <v>0</v>
      </c>
      <c r="D770" s="77" t="s">
        <v>58</v>
      </c>
      <c r="E770" s="18" t="s">
        <v>230</v>
      </c>
      <c r="F770" s="54">
        <v>200</v>
      </c>
      <c r="G770" s="18">
        <f>G771</f>
        <v>1800</v>
      </c>
    </row>
    <row r="771" spans="1:7" ht="38.25" x14ac:dyDescent="0.2">
      <c r="A771" s="14" t="s">
        <v>360</v>
      </c>
      <c r="B771" s="15" t="s">
        <v>34</v>
      </c>
      <c r="C771" s="77" t="s">
        <v>0</v>
      </c>
      <c r="D771" s="77" t="s">
        <v>58</v>
      </c>
      <c r="E771" s="18" t="s">
        <v>230</v>
      </c>
      <c r="F771" s="54">
        <v>240</v>
      </c>
      <c r="G771" s="18">
        <v>1800</v>
      </c>
    </row>
    <row r="772" spans="1:7" ht="76.5" hidden="1" x14ac:dyDescent="0.2">
      <c r="A772" s="14" t="s">
        <v>228</v>
      </c>
      <c r="B772" s="15" t="s">
        <v>34</v>
      </c>
      <c r="C772" s="77" t="s">
        <v>0</v>
      </c>
      <c r="D772" s="77" t="s">
        <v>58</v>
      </c>
      <c r="E772" s="18" t="s">
        <v>229</v>
      </c>
      <c r="F772" s="54"/>
      <c r="G772" s="18">
        <f>G773</f>
        <v>0</v>
      </c>
    </row>
    <row r="773" spans="1:7" ht="63.75" hidden="1" x14ac:dyDescent="0.2">
      <c r="A773" s="84" t="s">
        <v>92</v>
      </c>
      <c r="B773" s="15" t="s">
        <v>34</v>
      </c>
      <c r="C773" s="77" t="s">
        <v>0</v>
      </c>
      <c r="D773" s="77" t="s">
        <v>58</v>
      </c>
      <c r="E773" s="18" t="s">
        <v>230</v>
      </c>
      <c r="F773" s="54"/>
      <c r="G773" s="18">
        <f>G774</f>
        <v>0</v>
      </c>
    </row>
    <row r="774" spans="1:7" ht="38.25" hidden="1" x14ac:dyDescent="0.2">
      <c r="A774" s="14" t="s">
        <v>66</v>
      </c>
      <c r="B774" s="15" t="s">
        <v>34</v>
      </c>
      <c r="C774" s="77" t="s">
        <v>0</v>
      </c>
      <c r="D774" s="77" t="s">
        <v>58</v>
      </c>
      <c r="E774" s="18" t="s">
        <v>230</v>
      </c>
      <c r="F774" s="54">
        <v>200</v>
      </c>
      <c r="G774" s="18">
        <f>G775</f>
        <v>0</v>
      </c>
    </row>
    <row r="775" spans="1:7" ht="38.25" hidden="1" x14ac:dyDescent="0.2">
      <c r="A775" s="14" t="s">
        <v>118</v>
      </c>
      <c r="B775" s="15" t="s">
        <v>34</v>
      </c>
      <c r="C775" s="77" t="s">
        <v>0</v>
      </c>
      <c r="D775" s="77" t="s">
        <v>58</v>
      </c>
      <c r="E775" s="18" t="s">
        <v>230</v>
      </c>
      <c r="F775" s="54">
        <v>240</v>
      </c>
      <c r="G775" s="18"/>
    </row>
    <row r="776" spans="1:7" ht="76.5" x14ac:dyDescent="0.2">
      <c r="A776" s="102" t="s">
        <v>722</v>
      </c>
      <c r="B776" s="15" t="s">
        <v>34</v>
      </c>
      <c r="C776" s="77" t="s">
        <v>0</v>
      </c>
      <c r="D776" s="77" t="s">
        <v>58</v>
      </c>
      <c r="E776" s="18" t="s">
        <v>250</v>
      </c>
      <c r="F776" s="54"/>
      <c r="G776" s="18">
        <f>G777</f>
        <v>213</v>
      </c>
    </row>
    <row r="777" spans="1:7" ht="76.5" x14ac:dyDescent="0.2">
      <c r="A777" s="102" t="s">
        <v>723</v>
      </c>
      <c r="B777" s="15" t="s">
        <v>34</v>
      </c>
      <c r="C777" s="77" t="s">
        <v>0</v>
      </c>
      <c r="D777" s="77" t="s">
        <v>58</v>
      </c>
      <c r="E777" s="18" t="s">
        <v>251</v>
      </c>
      <c r="F777" s="54"/>
      <c r="G777" s="18">
        <f>G778</f>
        <v>213</v>
      </c>
    </row>
    <row r="778" spans="1:7" ht="89.25" x14ac:dyDescent="0.2">
      <c r="A778" s="14" t="s">
        <v>96</v>
      </c>
      <c r="B778" s="15" t="s">
        <v>34</v>
      </c>
      <c r="C778" s="77" t="s">
        <v>0</v>
      </c>
      <c r="D778" s="77" t="s">
        <v>58</v>
      </c>
      <c r="E778" s="18" t="s">
        <v>251</v>
      </c>
      <c r="F778" s="54">
        <v>100</v>
      </c>
      <c r="G778" s="18">
        <f>G779</f>
        <v>213</v>
      </c>
    </row>
    <row r="779" spans="1:7" ht="25.5" x14ac:dyDescent="0.2">
      <c r="A779" s="14" t="s">
        <v>123</v>
      </c>
      <c r="B779" s="15" t="s">
        <v>34</v>
      </c>
      <c r="C779" s="77" t="s">
        <v>0</v>
      </c>
      <c r="D779" s="77" t="s">
        <v>58</v>
      </c>
      <c r="E779" s="18" t="s">
        <v>251</v>
      </c>
      <c r="F779" s="54">
        <v>110</v>
      </c>
      <c r="G779" s="18">
        <v>213</v>
      </c>
    </row>
    <row r="780" spans="1:7" ht="63.75" hidden="1" x14ac:dyDescent="0.2">
      <c r="A780" s="229" t="s">
        <v>643</v>
      </c>
      <c r="B780" s="15" t="s">
        <v>34</v>
      </c>
      <c r="C780" s="77" t="s">
        <v>0</v>
      </c>
      <c r="D780" s="77" t="s">
        <v>58</v>
      </c>
      <c r="E780" s="230" t="s">
        <v>513</v>
      </c>
      <c r="F780" s="54"/>
      <c r="G780" s="18">
        <f>G781</f>
        <v>0</v>
      </c>
    </row>
    <row r="781" spans="1:7" ht="63.75" hidden="1" x14ac:dyDescent="0.2">
      <c r="A781" s="229" t="s">
        <v>644</v>
      </c>
      <c r="B781" s="15" t="s">
        <v>34</v>
      </c>
      <c r="C781" s="77" t="s">
        <v>0</v>
      </c>
      <c r="D781" s="77" t="s">
        <v>58</v>
      </c>
      <c r="E781" s="230" t="s">
        <v>642</v>
      </c>
      <c r="F781" s="54"/>
      <c r="G781" s="18">
        <f>G782</f>
        <v>0</v>
      </c>
    </row>
    <row r="782" spans="1:7" ht="38.25" hidden="1" x14ac:dyDescent="0.2">
      <c r="A782" s="192" t="s">
        <v>359</v>
      </c>
      <c r="B782" s="15" t="s">
        <v>34</v>
      </c>
      <c r="C782" s="77" t="s">
        <v>0</v>
      </c>
      <c r="D782" s="77" t="s">
        <v>58</v>
      </c>
      <c r="E782" s="230" t="s">
        <v>642</v>
      </c>
      <c r="F782" s="16">
        <v>200</v>
      </c>
      <c r="G782" s="18">
        <f>G783</f>
        <v>0</v>
      </c>
    </row>
    <row r="783" spans="1:7" ht="38.25" hidden="1" x14ac:dyDescent="0.2">
      <c r="A783" s="14" t="s">
        <v>360</v>
      </c>
      <c r="B783" s="15" t="s">
        <v>34</v>
      </c>
      <c r="C783" s="77" t="s">
        <v>0</v>
      </c>
      <c r="D783" s="77" t="s">
        <v>58</v>
      </c>
      <c r="E783" s="230" t="s">
        <v>642</v>
      </c>
      <c r="F783" s="16">
        <v>240</v>
      </c>
      <c r="G783" s="18">
        <v>0</v>
      </c>
    </row>
    <row r="784" spans="1:7" ht="43.9" customHeight="1" x14ac:dyDescent="0.2">
      <c r="A784" s="76" t="s">
        <v>646</v>
      </c>
      <c r="B784" s="15" t="s">
        <v>34</v>
      </c>
      <c r="C784" s="77" t="s">
        <v>0</v>
      </c>
      <c r="D784" s="77" t="s">
        <v>58</v>
      </c>
      <c r="E784" s="18" t="s">
        <v>654</v>
      </c>
      <c r="F784" s="54"/>
      <c r="G784" s="18">
        <f>G785</f>
        <v>1083</v>
      </c>
    </row>
    <row r="785" spans="1:7" ht="25.5" x14ac:dyDescent="0.2">
      <c r="A785" s="84" t="s">
        <v>392</v>
      </c>
      <c r="B785" s="15" t="s">
        <v>34</v>
      </c>
      <c r="C785" s="77" t="s">
        <v>0</v>
      </c>
      <c r="D785" s="77" t="s">
        <v>58</v>
      </c>
      <c r="E785" s="18" t="s">
        <v>655</v>
      </c>
      <c r="F785" s="54"/>
      <c r="G785" s="18">
        <f>G786+G788</f>
        <v>1083</v>
      </c>
    </row>
    <row r="786" spans="1:7" ht="89.25" hidden="1" x14ac:dyDescent="0.2">
      <c r="A786" s="14" t="s">
        <v>96</v>
      </c>
      <c r="B786" s="15" t="s">
        <v>34</v>
      </c>
      <c r="C786" s="77" t="s">
        <v>0</v>
      </c>
      <c r="D786" s="77" t="s">
        <v>58</v>
      </c>
      <c r="E786" s="18" t="s">
        <v>126</v>
      </c>
      <c r="F786" s="54">
        <v>100</v>
      </c>
      <c r="G786" s="18">
        <f>G787</f>
        <v>0</v>
      </c>
    </row>
    <row r="787" spans="1:7" ht="25.5" hidden="1" x14ac:dyDescent="0.2">
      <c r="A787" s="14" t="s">
        <v>123</v>
      </c>
      <c r="B787" s="15" t="s">
        <v>34</v>
      </c>
      <c r="C787" s="77" t="s">
        <v>0</v>
      </c>
      <c r="D787" s="77" t="s">
        <v>58</v>
      </c>
      <c r="E787" s="18" t="s">
        <v>126</v>
      </c>
      <c r="F787" s="54">
        <v>110</v>
      </c>
      <c r="G787" s="18">
        <v>0</v>
      </c>
    </row>
    <row r="788" spans="1:7" ht="41.45" customHeight="1" x14ac:dyDescent="0.2">
      <c r="A788" s="14" t="s">
        <v>359</v>
      </c>
      <c r="B788" s="15" t="s">
        <v>34</v>
      </c>
      <c r="C788" s="77" t="s">
        <v>0</v>
      </c>
      <c r="D788" s="77" t="s">
        <v>58</v>
      </c>
      <c r="E788" s="18" t="s">
        <v>655</v>
      </c>
      <c r="F788" s="54">
        <v>200</v>
      </c>
      <c r="G788" s="18">
        <f>G789</f>
        <v>1083</v>
      </c>
    </row>
    <row r="789" spans="1:7" ht="38.25" x14ac:dyDescent="0.2">
      <c r="A789" s="14" t="s">
        <v>360</v>
      </c>
      <c r="B789" s="15" t="s">
        <v>34</v>
      </c>
      <c r="C789" s="77" t="s">
        <v>0</v>
      </c>
      <c r="D789" s="77" t="s">
        <v>58</v>
      </c>
      <c r="E789" s="18" t="s">
        <v>655</v>
      </c>
      <c r="F789" s="54">
        <v>240</v>
      </c>
      <c r="G789" s="18">
        <f>1508+143-50-136-35-347</f>
        <v>1083</v>
      </c>
    </row>
    <row r="790" spans="1:7" ht="20.25" hidden="1" customHeight="1" x14ac:dyDescent="0.2">
      <c r="A790" s="14"/>
      <c r="B790" s="15"/>
      <c r="C790" s="77"/>
      <c r="D790" s="77"/>
      <c r="E790" s="18"/>
      <c r="F790" s="54"/>
      <c r="G790" s="18"/>
    </row>
    <row r="791" spans="1:7" ht="31.5" hidden="1" customHeight="1" x14ac:dyDescent="0.2">
      <c r="A791" s="14"/>
      <c r="B791" s="15"/>
      <c r="C791" s="77"/>
      <c r="D791" s="77"/>
      <c r="E791" s="18"/>
      <c r="F791" s="54"/>
      <c r="G791" s="18"/>
    </row>
    <row r="792" spans="1:7" ht="45" customHeight="1" x14ac:dyDescent="0.2">
      <c r="A792" s="12" t="s">
        <v>808</v>
      </c>
      <c r="B792" s="15" t="s">
        <v>34</v>
      </c>
      <c r="C792" s="77" t="s">
        <v>0</v>
      </c>
      <c r="D792" s="77" t="s">
        <v>58</v>
      </c>
      <c r="E792" s="18" t="s">
        <v>809</v>
      </c>
      <c r="F792" s="54"/>
      <c r="G792" s="18">
        <f>G793</f>
        <v>1280</v>
      </c>
    </row>
    <row r="793" spans="1:7" ht="31.5" customHeight="1" x14ac:dyDescent="0.2">
      <c r="A793" s="84" t="s">
        <v>392</v>
      </c>
      <c r="B793" s="15" t="s">
        <v>34</v>
      </c>
      <c r="C793" s="77" t="s">
        <v>0</v>
      </c>
      <c r="D793" s="77" t="s">
        <v>58</v>
      </c>
      <c r="E793" s="18" t="s">
        <v>810</v>
      </c>
      <c r="F793" s="54"/>
      <c r="G793" s="18">
        <f>G794</f>
        <v>1280</v>
      </c>
    </row>
    <row r="794" spans="1:7" ht="31.5" customHeight="1" x14ac:dyDescent="0.2">
      <c r="A794" s="14" t="s">
        <v>359</v>
      </c>
      <c r="B794" s="15" t="s">
        <v>34</v>
      </c>
      <c r="C794" s="77" t="s">
        <v>0</v>
      </c>
      <c r="D794" s="77" t="s">
        <v>58</v>
      </c>
      <c r="E794" s="18" t="s">
        <v>810</v>
      </c>
      <c r="F794" s="54">
        <v>200</v>
      </c>
      <c r="G794" s="18">
        <f>G795</f>
        <v>1280</v>
      </c>
    </row>
    <row r="795" spans="1:7" ht="31.5" customHeight="1" x14ac:dyDescent="0.2">
      <c r="A795" s="14" t="s">
        <v>360</v>
      </c>
      <c r="B795" s="15" t="s">
        <v>34</v>
      </c>
      <c r="C795" s="77" t="s">
        <v>0</v>
      </c>
      <c r="D795" s="77" t="s">
        <v>58</v>
      </c>
      <c r="E795" s="18" t="s">
        <v>810</v>
      </c>
      <c r="F795" s="54">
        <v>240</v>
      </c>
      <c r="G795" s="18">
        <v>1280</v>
      </c>
    </row>
    <row r="796" spans="1:7" ht="43.5" customHeight="1" x14ac:dyDescent="0.2">
      <c r="A796" s="76" t="s">
        <v>473</v>
      </c>
      <c r="B796" s="15" t="s">
        <v>34</v>
      </c>
      <c r="C796" s="77" t="s">
        <v>0</v>
      </c>
      <c r="D796" s="77" t="s">
        <v>58</v>
      </c>
      <c r="E796" s="18" t="s">
        <v>127</v>
      </c>
      <c r="F796" s="54"/>
      <c r="G796" s="18">
        <f>G797+G812+G803+G806+G809</f>
        <v>7366</v>
      </c>
    </row>
    <row r="797" spans="1:7" ht="38.25" x14ac:dyDescent="0.2">
      <c r="A797" s="102" t="s">
        <v>106</v>
      </c>
      <c r="B797" s="17" t="s">
        <v>34</v>
      </c>
      <c r="C797" s="17" t="s">
        <v>0</v>
      </c>
      <c r="D797" s="17" t="s">
        <v>58</v>
      </c>
      <c r="E797" s="167" t="s">
        <v>128</v>
      </c>
      <c r="F797" s="16"/>
      <c r="G797" s="167">
        <f>G798</f>
        <v>427</v>
      </c>
    </row>
    <row r="798" spans="1:7" ht="89.25" x14ac:dyDescent="0.2">
      <c r="A798" s="14" t="s">
        <v>96</v>
      </c>
      <c r="B798" s="17" t="s">
        <v>34</v>
      </c>
      <c r="C798" s="17" t="s">
        <v>0</v>
      </c>
      <c r="D798" s="17" t="s">
        <v>58</v>
      </c>
      <c r="E798" s="167" t="s">
        <v>128</v>
      </c>
      <c r="F798" s="16">
        <v>100</v>
      </c>
      <c r="G798" s="167">
        <f>G800</f>
        <v>427</v>
      </c>
    </row>
    <row r="799" spans="1:7" ht="38.25" hidden="1" x14ac:dyDescent="0.2">
      <c r="A799" s="14" t="s">
        <v>66</v>
      </c>
      <c r="B799" s="17" t="s">
        <v>34</v>
      </c>
      <c r="C799" s="17" t="s">
        <v>0</v>
      </c>
      <c r="D799" s="17" t="s">
        <v>58</v>
      </c>
      <c r="E799" s="167" t="s">
        <v>85</v>
      </c>
      <c r="F799" s="16">
        <v>200</v>
      </c>
      <c r="G799" s="167">
        <v>347</v>
      </c>
    </row>
    <row r="800" spans="1:7" ht="25.5" x14ac:dyDescent="0.2">
      <c r="A800" s="14" t="s">
        <v>123</v>
      </c>
      <c r="B800" s="17" t="s">
        <v>34</v>
      </c>
      <c r="C800" s="17" t="s">
        <v>0</v>
      </c>
      <c r="D800" s="17" t="s">
        <v>58</v>
      </c>
      <c r="E800" s="167" t="s">
        <v>128</v>
      </c>
      <c r="F800" s="16">
        <v>110</v>
      </c>
      <c r="G800" s="167">
        <v>427</v>
      </c>
    </row>
    <row r="801" spans="1:7" hidden="1" x14ac:dyDescent="0.2">
      <c r="A801" s="14"/>
      <c r="B801" s="15"/>
      <c r="C801" s="77"/>
      <c r="D801" s="77"/>
      <c r="E801" s="18"/>
      <c r="F801" s="54"/>
      <c r="G801" s="18"/>
    </row>
    <row r="802" spans="1:7" ht="38.25" hidden="1" x14ac:dyDescent="0.2">
      <c r="A802" s="14" t="s">
        <v>66</v>
      </c>
      <c r="B802" s="15" t="s">
        <v>34</v>
      </c>
      <c r="C802" s="77" t="s">
        <v>0</v>
      </c>
      <c r="D802" s="77" t="s">
        <v>58</v>
      </c>
      <c r="E802" s="18" t="s">
        <v>86</v>
      </c>
      <c r="F802" s="54">
        <v>200</v>
      </c>
      <c r="G802" s="18">
        <v>347</v>
      </c>
    </row>
    <row r="803" spans="1:7" ht="25.5" hidden="1" x14ac:dyDescent="0.2">
      <c r="A803" s="45" t="s">
        <v>542</v>
      </c>
      <c r="B803" s="17" t="s">
        <v>34</v>
      </c>
      <c r="C803" s="17" t="s">
        <v>0</v>
      </c>
      <c r="D803" s="17" t="s">
        <v>58</v>
      </c>
      <c r="E803" s="17" t="s">
        <v>543</v>
      </c>
      <c r="F803" s="16"/>
      <c r="G803" s="167">
        <f>G804</f>
        <v>0</v>
      </c>
    </row>
    <row r="804" spans="1:7" ht="38.25" hidden="1" x14ac:dyDescent="0.2">
      <c r="A804" s="88" t="s">
        <v>359</v>
      </c>
      <c r="B804" s="17" t="s">
        <v>34</v>
      </c>
      <c r="C804" s="17" t="s">
        <v>0</v>
      </c>
      <c r="D804" s="17" t="s">
        <v>58</v>
      </c>
      <c r="E804" s="17" t="s">
        <v>543</v>
      </c>
      <c r="F804" s="16">
        <v>200</v>
      </c>
      <c r="G804" s="167">
        <f>G805</f>
        <v>0</v>
      </c>
    </row>
    <row r="805" spans="1:7" ht="38.25" hidden="1" x14ac:dyDescent="0.2">
      <c r="A805" s="14" t="s">
        <v>360</v>
      </c>
      <c r="B805" s="17" t="s">
        <v>34</v>
      </c>
      <c r="C805" s="17" t="s">
        <v>0</v>
      </c>
      <c r="D805" s="17" t="s">
        <v>58</v>
      </c>
      <c r="E805" s="17" t="s">
        <v>543</v>
      </c>
      <c r="F805" s="16">
        <v>240</v>
      </c>
      <c r="G805" s="167">
        <v>0</v>
      </c>
    </row>
    <row r="806" spans="1:7" ht="89.25" x14ac:dyDescent="0.2">
      <c r="A806" s="229" t="s">
        <v>837</v>
      </c>
      <c r="B806" s="17" t="s">
        <v>34</v>
      </c>
      <c r="C806" s="34" t="s">
        <v>0</v>
      </c>
      <c r="D806" s="16">
        <v>13</v>
      </c>
      <c r="E806" s="138" t="s">
        <v>838</v>
      </c>
      <c r="F806" s="16"/>
      <c r="G806" s="167">
        <f>G807</f>
        <v>254</v>
      </c>
    </row>
    <row r="807" spans="1:7" ht="89.25" x14ac:dyDescent="0.2">
      <c r="A807" s="210" t="s">
        <v>96</v>
      </c>
      <c r="B807" s="17" t="s">
        <v>34</v>
      </c>
      <c r="C807" s="34" t="s">
        <v>0</v>
      </c>
      <c r="D807" s="16">
        <v>13</v>
      </c>
      <c r="E807" s="138" t="s">
        <v>838</v>
      </c>
      <c r="F807" s="16">
        <v>100</v>
      </c>
      <c r="G807" s="167">
        <f>G808</f>
        <v>254</v>
      </c>
    </row>
    <row r="808" spans="1:7" ht="38.25" x14ac:dyDescent="0.2">
      <c r="A808" s="231" t="s">
        <v>222</v>
      </c>
      <c r="B808" s="17" t="s">
        <v>34</v>
      </c>
      <c r="C808" s="34" t="s">
        <v>0</v>
      </c>
      <c r="D808" s="16">
        <v>13</v>
      </c>
      <c r="E808" s="138" t="s">
        <v>838</v>
      </c>
      <c r="F808" s="16">
        <v>120</v>
      </c>
      <c r="G808" s="167">
        <v>254</v>
      </c>
    </row>
    <row r="809" spans="1:7" ht="51" x14ac:dyDescent="0.2">
      <c r="A809" s="12" t="s">
        <v>845</v>
      </c>
      <c r="B809" s="17" t="s">
        <v>34</v>
      </c>
      <c r="C809" s="16" t="s">
        <v>0</v>
      </c>
      <c r="D809" s="16" t="s">
        <v>58</v>
      </c>
      <c r="E809" s="54" t="s">
        <v>846</v>
      </c>
      <c r="F809" s="16"/>
      <c r="G809" s="167">
        <f>G810</f>
        <v>109</v>
      </c>
    </row>
    <row r="810" spans="1:7" ht="38.25" x14ac:dyDescent="0.2">
      <c r="A810" s="14" t="s">
        <v>359</v>
      </c>
      <c r="B810" s="17" t="s">
        <v>34</v>
      </c>
      <c r="C810" s="16" t="s">
        <v>0</v>
      </c>
      <c r="D810" s="16" t="s">
        <v>58</v>
      </c>
      <c r="E810" s="54" t="s">
        <v>846</v>
      </c>
      <c r="F810" s="16">
        <v>100</v>
      </c>
      <c r="G810" s="167">
        <f>G811</f>
        <v>109</v>
      </c>
    </row>
    <row r="811" spans="1:7" ht="38.25" x14ac:dyDescent="0.2">
      <c r="A811" s="14" t="s">
        <v>360</v>
      </c>
      <c r="B811" s="17" t="s">
        <v>34</v>
      </c>
      <c r="C811" s="16" t="s">
        <v>0</v>
      </c>
      <c r="D811" s="16" t="s">
        <v>58</v>
      </c>
      <c r="E811" s="54" t="s">
        <v>846</v>
      </c>
      <c r="F811" s="16">
        <v>120</v>
      </c>
      <c r="G811" s="167">
        <v>109</v>
      </c>
    </row>
    <row r="812" spans="1:7" ht="25.5" x14ac:dyDescent="0.2">
      <c r="A812" s="84" t="s">
        <v>65</v>
      </c>
      <c r="B812" s="15" t="s">
        <v>34</v>
      </c>
      <c r="C812" s="77" t="s">
        <v>0</v>
      </c>
      <c r="D812" s="77" t="s">
        <v>58</v>
      </c>
      <c r="E812" s="15" t="s">
        <v>117</v>
      </c>
      <c r="F812" s="54"/>
      <c r="G812" s="18">
        <f>G813+G815</f>
        <v>6576</v>
      </c>
    </row>
    <row r="813" spans="1:7" ht="89.25" x14ac:dyDescent="0.2">
      <c r="A813" s="14" t="s">
        <v>96</v>
      </c>
      <c r="B813" s="15" t="s">
        <v>34</v>
      </c>
      <c r="C813" s="15" t="s">
        <v>0</v>
      </c>
      <c r="D813" s="77" t="s">
        <v>58</v>
      </c>
      <c r="E813" s="15" t="s">
        <v>117</v>
      </c>
      <c r="F813" s="54">
        <v>100</v>
      </c>
      <c r="G813" s="18">
        <f>G814</f>
        <v>6332</v>
      </c>
    </row>
    <row r="814" spans="1:7" ht="38.25" x14ac:dyDescent="0.2">
      <c r="A814" s="88" t="s">
        <v>222</v>
      </c>
      <c r="B814" s="15" t="s">
        <v>34</v>
      </c>
      <c r="C814" s="15" t="s">
        <v>0</v>
      </c>
      <c r="D814" s="77" t="s">
        <v>58</v>
      </c>
      <c r="E814" s="15" t="s">
        <v>117</v>
      </c>
      <c r="F814" s="54">
        <v>120</v>
      </c>
      <c r="G814" s="18">
        <f>6189+56+87</f>
        <v>6332</v>
      </c>
    </row>
    <row r="815" spans="1:7" ht="38.25" x14ac:dyDescent="0.2">
      <c r="A815" s="14" t="s">
        <v>359</v>
      </c>
      <c r="B815" s="15" t="s">
        <v>34</v>
      </c>
      <c r="C815" s="15" t="s">
        <v>0</v>
      </c>
      <c r="D815" s="77" t="s">
        <v>58</v>
      </c>
      <c r="E815" s="15" t="s">
        <v>117</v>
      </c>
      <c r="F815" s="54">
        <v>200</v>
      </c>
      <c r="G815" s="18">
        <f>G816</f>
        <v>244</v>
      </c>
    </row>
    <row r="816" spans="1:7" ht="38.25" x14ac:dyDescent="0.2">
      <c r="A816" s="14" t="s">
        <v>360</v>
      </c>
      <c r="B816" s="15" t="s">
        <v>34</v>
      </c>
      <c r="C816" s="15" t="s">
        <v>0</v>
      </c>
      <c r="D816" s="77" t="s">
        <v>58</v>
      </c>
      <c r="E816" s="15" t="s">
        <v>117</v>
      </c>
      <c r="F816" s="54">
        <v>240</v>
      </c>
      <c r="G816" s="18">
        <v>244</v>
      </c>
    </row>
    <row r="817" spans="1:7" x14ac:dyDescent="0.2">
      <c r="A817" s="51" t="s">
        <v>45</v>
      </c>
      <c r="B817" s="15" t="s">
        <v>34</v>
      </c>
      <c r="C817" s="52" t="s">
        <v>2</v>
      </c>
      <c r="D817" s="52" t="s">
        <v>17</v>
      </c>
      <c r="E817" s="77"/>
      <c r="F817" s="54"/>
      <c r="G817" s="18">
        <f>G824+G818</f>
        <v>13323</v>
      </c>
    </row>
    <row r="818" spans="1:7" ht="25.5" x14ac:dyDescent="0.2">
      <c r="A818" s="51" t="s">
        <v>104</v>
      </c>
      <c r="B818" s="15" t="s">
        <v>34</v>
      </c>
      <c r="C818" s="52" t="s">
        <v>2</v>
      </c>
      <c r="D818" s="52" t="s">
        <v>20</v>
      </c>
      <c r="E818" s="77"/>
      <c r="F818" s="54"/>
      <c r="G818" s="18">
        <f>G819</f>
        <v>11440</v>
      </c>
    </row>
    <row r="819" spans="1:7" ht="38.25" x14ac:dyDescent="0.2">
      <c r="A819" s="45" t="s">
        <v>700</v>
      </c>
      <c r="B819" s="15" t="s">
        <v>34</v>
      </c>
      <c r="C819" s="52" t="s">
        <v>2</v>
      </c>
      <c r="D819" s="52" t="s">
        <v>20</v>
      </c>
      <c r="E819" s="77" t="s">
        <v>262</v>
      </c>
      <c r="F819" s="54"/>
      <c r="G819" s="18">
        <f>G820</f>
        <v>11440</v>
      </c>
    </row>
    <row r="820" spans="1:7" ht="25.5" x14ac:dyDescent="0.2">
      <c r="A820" s="45" t="s">
        <v>699</v>
      </c>
      <c r="B820" s="15" t="s">
        <v>34</v>
      </c>
      <c r="C820" s="52" t="s">
        <v>2</v>
      </c>
      <c r="D820" s="52" t="s">
        <v>20</v>
      </c>
      <c r="E820" s="77" t="s">
        <v>578</v>
      </c>
      <c r="F820" s="54"/>
      <c r="G820" s="18">
        <f>G821</f>
        <v>11440</v>
      </c>
    </row>
    <row r="821" spans="1:7" ht="30.75" customHeight="1" x14ac:dyDescent="0.2">
      <c r="A821" s="45" t="s">
        <v>698</v>
      </c>
      <c r="B821" s="15" t="s">
        <v>34</v>
      </c>
      <c r="C821" s="52" t="s">
        <v>2</v>
      </c>
      <c r="D821" s="52" t="s">
        <v>20</v>
      </c>
      <c r="E821" s="77" t="s">
        <v>599</v>
      </c>
      <c r="F821" s="54"/>
      <c r="G821" s="18">
        <f>G822</f>
        <v>11440</v>
      </c>
    </row>
    <row r="822" spans="1:7" ht="38.25" x14ac:dyDescent="0.2">
      <c r="A822" s="88" t="s">
        <v>359</v>
      </c>
      <c r="B822" s="15" t="s">
        <v>34</v>
      </c>
      <c r="C822" s="52" t="s">
        <v>2</v>
      </c>
      <c r="D822" s="52" t="s">
        <v>20</v>
      </c>
      <c r="E822" s="77" t="s">
        <v>599</v>
      </c>
      <c r="F822" s="54">
        <v>200</v>
      </c>
      <c r="G822" s="18">
        <f>G823</f>
        <v>11440</v>
      </c>
    </row>
    <row r="823" spans="1:7" ht="38.25" x14ac:dyDescent="0.2">
      <c r="A823" s="88" t="s">
        <v>360</v>
      </c>
      <c r="B823" s="15" t="s">
        <v>34</v>
      </c>
      <c r="C823" s="52" t="s">
        <v>2</v>
      </c>
      <c r="D823" s="52" t="s">
        <v>20</v>
      </c>
      <c r="E823" s="77" t="s">
        <v>599</v>
      </c>
      <c r="F823" s="54">
        <v>240</v>
      </c>
      <c r="G823" s="18">
        <f>5590+4750+1100</f>
        <v>11440</v>
      </c>
    </row>
    <row r="824" spans="1:7" ht="25.5" x14ac:dyDescent="0.2">
      <c r="A824" s="91" t="s">
        <v>35</v>
      </c>
      <c r="B824" s="15" t="s">
        <v>34</v>
      </c>
      <c r="C824" s="52" t="s">
        <v>2</v>
      </c>
      <c r="D824" s="52" t="s">
        <v>11</v>
      </c>
      <c r="E824" s="18"/>
      <c r="F824" s="232"/>
      <c r="G824" s="18">
        <f>G830</f>
        <v>1883</v>
      </c>
    </row>
    <row r="825" spans="1:7" ht="63.75" hidden="1" x14ac:dyDescent="0.2">
      <c r="A825" s="101" t="s">
        <v>519</v>
      </c>
      <c r="B825" s="15" t="s">
        <v>34</v>
      </c>
      <c r="C825" s="52" t="s">
        <v>2</v>
      </c>
      <c r="D825" s="52" t="s">
        <v>11</v>
      </c>
      <c r="E825" s="167" t="s">
        <v>120</v>
      </c>
      <c r="F825" s="232"/>
      <c r="G825" s="18">
        <f>G826</f>
        <v>0</v>
      </c>
    </row>
    <row r="826" spans="1:7" ht="38.25" hidden="1" x14ac:dyDescent="0.2">
      <c r="A826" s="233" t="s">
        <v>512</v>
      </c>
      <c r="B826" s="15" t="s">
        <v>34</v>
      </c>
      <c r="C826" s="52" t="s">
        <v>2</v>
      </c>
      <c r="D826" s="52" t="s">
        <v>11</v>
      </c>
      <c r="E826" s="167" t="s">
        <v>513</v>
      </c>
      <c r="F826" s="232"/>
      <c r="G826" s="18">
        <f>G827</f>
        <v>0</v>
      </c>
    </row>
    <row r="827" spans="1:7" ht="25.5" hidden="1" x14ac:dyDescent="0.2">
      <c r="A827" s="101" t="s">
        <v>392</v>
      </c>
      <c r="B827" s="15" t="s">
        <v>34</v>
      </c>
      <c r="C827" s="52" t="s">
        <v>2</v>
      </c>
      <c r="D827" s="52" t="s">
        <v>11</v>
      </c>
      <c r="E827" s="167" t="s">
        <v>514</v>
      </c>
      <c r="F827" s="232"/>
      <c r="G827" s="18">
        <f>G828</f>
        <v>0</v>
      </c>
    </row>
    <row r="828" spans="1:7" ht="25.5" hidden="1" x14ac:dyDescent="0.2">
      <c r="A828" s="88" t="s">
        <v>84</v>
      </c>
      <c r="B828" s="15" t="s">
        <v>34</v>
      </c>
      <c r="C828" s="52" t="s">
        <v>2</v>
      </c>
      <c r="D828" s="52" t="s">
        <v>11</v>
      </c>
      <c r="E828" s="167" t="s">
        <v>514</v>
      </c>
      <c r="F828" s="16">
        <v>300</v>
      </c>
      <c r="G828" s="18">
        <f>G829</f>
        <v>0</v>
      </c>
    </row>
    <row r="829" spans="1:7" ht="25.5" hidden="1" x14ac:dyDescent="0.2">
      <c r="A829" s="234" t="s">
        <v>520</v>
      </c>
      <c r="B829" s="15" t="s">
        <v>34</v>
      </c>
      <c r="C829" s="52" t="s">
        <v>2</v>
      </c>
      <c r="D829" s="52" t="s">
        <v>11</v>
      </c>
      <c r="E829" s="167" t="s">
        <v>514</v>
      </c>
      <c r="F829" s="16">
        <v>330</v>
      </c>
      <c r="G829" s="18"/>
    </row>
    <row r="830" spans="1:7" ht="38.25" x14ac:dyDescent="0.2">
      <c r="A830" s="76" t="s">
        <v>710</v>
      </c>
      <c r="B830" s="15" t="s">
        <v>34</v>
      </c>
      <c r="C830" s="52" t="s">
        <v>2</v>
      </c>
      <c r="D830" s="52" t="s">
        <v>11</v>
      </c>
      <c r="E830" s="18" t="s">
        <v>120</v>
      </c>
      <c r="F830" s="232"/>
      <c r="G830" s="18">
        <f>G831+G835+G840+G851</f>
        <v>1883</v>
      </c>
    </row>
    <row r="831" spans="1:7" ht="51" x14ac:dyDescent="0.2">
      <c r="A831" s="76" t="s">
        <v>640</v>
      </c>
      <c r="B831" s="15" t="s">
        <v>34</v>
      </c>
      <c r="C831" s="52" t="s">
        <v>2</v>
      </c>
      <c r="D831" s="52" t="s">
        <v>11</v>
      </c>
      <c r="E831" s="18" t="s">
        <v>477</v>
      </c>
      <c r="F831" s="232"/>
      <c r="G831" s="18">
        <f>G832</f>
        <v>1883</v>
      </c>
    </row>
    <row r="832" spans="1:7" ht="38.25" x14ac:dyDescent="0.2">
      <c r="A832" s="102" t="s">
        <v>393</v>
      </c>
      <c r="B832" s="15" t="s">
        <v>34</v>
      </c>
      <c r="C832" s="52" t="s">
        <v>2</v>
      </c>
      <c r="D832" s="52" t="s">
        <v>11</v>
      </c>
      <c r="E832" s="18" t="s">
        <v>639</v>
      </c>
      <c r="F832" s="232"/>
      <c r="G832" s="18">
        <f>G833</f>
        <v>1883</v>
      </c>
    </row>
    <row r="833" spans="1:7" ht="38.25" x14ac:dyDescent="0.2">
      <c r="A833" s="14" t="s">
        <v>359</v>
      </c>
      <c r="B833" s="15" t="s">
        <v>34</v>
      </c>
      <c r="C833" s="52" t="s">
        <v>2</v>
      </c>
      <c r="D833" s="52" t="s">
        <v>11</v>
      </c>
      <c r="E833" s="18" t="s">
        <v>639</v>
      </c>
      <c r="F833" s="232">
        <v>200</v>
      </c>
      <c r="G833" s="18">
        <f>G834</f>
        <v>1883</v>
      </c>
    </row>
    <row r="834" spans="1:7" ht="38.25" x14ac:dyDescent="0.2">
      <c r="A834" s="14" t="s">
        <v>360</v>
      </c>
      <c r="B834" s="15" t="s">
        <v>34</v>
      </c>
      <c r="C834" s="52" t="s">
        <v>2</v>
      </c>
      <c r="D834" s="52" t="s">
        <v>11</v>
      </c>
      <c r="E834" s="18" t="s">
        <v>639</v>
      </c>
      <c r="F834" s="232">
        <v>240</v>
      </c>
      <c r="G834" s="18">
        <f>1583+300</f>
        <v>1883</v>
      </c>
    </row>
    <row r="835" spans="1:7" ht="63.75" hidden="1" x14ac:dyDescent="0.2">
      <c r="A835" s="76" t="s">
        <v>645</v>
      </c>
      <c r="B835" s="15" t="s">
        <v>34</v>
      </c>
      <c r="C835" s="52" t="s">
        <v>2</v>
      </c>
      <c r="D835" s="52" t="s">
        <v>11</v>
      </c>
      <c r="E835" s="18" t="s">
        <v>513</v>
      </c>
      <c r="F835" s="54"/>
      <c r="G835" s="18">
        <f>G836</f>
        <v>0</v>
      </c>
    </row>
    <row r="836" spans="1:7" ht="38.25" hidden="1" x14ac:dyDescent="0.2">
      <c r="A836" s="102" t="s">
        <v>393</v>
      </c>
      <c r="B836" s="15" t="s">
        <v>34</v>
      </c>
      <c r="C836" s="52" t="s">
        <v>2</v>
      </c>
      <c r="D836" s="52" t="s">
        <v>11</v>
      </c>
      <c r="E836" s="18" t="s">
        <v>642</v>
      </c>
      <c r="F836" s="54"/>
      <c r="G836" s="18">
        <f>G837</f>
        <v>0</v>
      </c>
    </row>
    <row r="837" spans="1:7" ht="38.25" hidden="1" x14ac:dyDescent="0.2">
      <c r="A837" s="14" t="s">
        <v>359</v>
      </c>
      <c r="B837" s="15" t="s">
        <v>34</v>
      </c>
      <c r="C837" s="52" t="s">
        <v>2</v>
      </c>
      <c r="D837" s="52" t="s">
        <v>11</v>
      </c>
      <c r="E837" s="18" t="s">
        <v>642</v>
      </c>
      <c r="F837" s="232">
        <v>200</v>
      </c>
      <c r="G837" s="18">
        <f>G838</f>
        <v>0</v>
      </c>
    </row>
    <row r="838" spans="1:7" ht="38.25" hidden="1" x14ac:dyDescent="0.2">
      <c r="A838" s="14" t="s">
        <v>360</v>
      </c>
      <c r="B838" s="15" t="s">
        <v>34</v>
      </c>
      <c r="C838" s="52" t="s">
        <v>2</v>
      </c>
      <c r="D838" s="52" t="s">
        <v>11</v>
      </c>
      <c r="E838" s="18" t="s">
        <v>642</v>
      </c>
      <c r="F838" s="232">
        <v>240</v>
      </c>
      <c r="G838" s="18"/>
    </row>
    <row r="839" spans="1:7" hidden="1" x14ac:dyDescent="0.2">
      <c r="A839" s="88"/>
      <c r="B839" s="15"/>
      <c r="C839" s="52"/>
      <c r="D839" s="52"/>
      <c r="E839" s="18"/>
      <c r="F839" s="54"/>
      <c r="G839" s="18"/>
    </row>
    <row r="840" spans="1:7" ht="76.5" hidden="1" x14ac:dyDescent="0.2">
      <c r="A840" s="12" t="s">
        <v>474</v>
      </c>
      <c r="B840" s="15" t="s">
        <v>34</v>
      </c>
      <c r="C840" s="52" t="s">
        <v>2</v>
      </c>
      <c r="D840" s="52" t="s">
        <v>11</v>
      </c>
      <c r="E840" s="18" t="s">
        <v>368</v>
      </c>
      <c r="F840" s="54"/>
      <c r="G840" s="18">
        <f>G841</f>
        <v>0</v>
      </c>
    </row>
    <row r="841" spans="1:7" ht="38.25" hidden="1" x14ac:dyDescent="0.2">
      <c r="A841" s="102" t="s">
        <v>393</v>
      </c>
      <c r="B841" s="15" t="s">
        <v>34</v>
      </c>
      <c r="C841" s="52" t="s">
        <v>2</v>
      </c>
      <c r="D841" s="52" t="s">
        <v>11</v>
      </c>
      <c r="E841" s="18" t="s">
        <v>369</v>
      </c>
      <c r="F841" s="54"/>
      <c r="G841" s="18">
        <f>G842</f>
        <v>0</v>
      </c>
    </row>
    <row r="842" spans="1:7" ht="38.25" hidden="1" x14ac:dyDescent="0.2">
      <c r="A842" s="14" t="s">
        <v>359</v>
      </c>
      <c r="B842" s="15" t="s">
        <v>34</v>
      </c>
      <c r="C842" s="52" t="s">
        <v>2</v>
      </c>
      <c r="D842" s="52" t="s">
        <v>11</v>
      </c>
      <c r="E842" s="18" t="s">
        <v>369</v>
      </c>
      <c r="F842" s="54">
        <v>200</v>
      </c>
      <c r="G842" s="18">
        <f>G843</f>
        <v>0</v>
      </c>
    </row>
    <row r="843" spans="1:7" ht="38.25" hidden="1" x14ac:dyDescent="0.2">
      <c r="A843" s="14" t="s">
        <v>360</v>
      </c>
      <c r="B843" s="15" t="s">
        <v>34</v>
      </c>
      <c r="C843" s="52" t="s">
        <v>2</v>
      </c>
      <c r="D843" s="52" t="s">
        <v>11</v>
      </c>
      <c r="E843" s="18" t="s">
        <v>369</v>
      </c>
      <c r="F843" s="54">
        <v>240</v>
      </c>
      <c r="G843" s="18">
        <v>0</v>
      </c>
    </row>
    <row r="844" spans="1:7" hidden="1" x14ac:dyDescent="0.2">
      <c r="A844" s="91"/>
      <c r="B844" s="15"/>
      <c r="C844" s="52"/>
      <c r="D844" s="52"/>
      <c r="E844" s="18"/>
      <c r="F844" s="54"/>
      <c r="G844" s="18"/>
    </row>
    <row r="845" spans="1:7" hidden="1" x14ac:dyDescent="0.2">
      <c r="A845" s="91"/>
      <c r="B845" s="15"/>
      <c r="C845" s="52"/>
      <c r="D845" s="52"/>
      <c r="E845" s="18"/>
      <c r="F845" s="54"/>
      <c r="G845" s="18"/>
    </row>
    <row r="846" spans="1:7" hidden="1" x14ac:dyDescent="0.2">
      <c r="A846" s="76"/>
      <c r="B846" s="15"/>
      <c r="C846" s="52"/>
      <c r="D846" s="52"/>
      <c r="E846" s="18"/>
      <c r="F846" s="54"/>
      <c r="G846" s="18"/>
    </row>
    <row r="847" spans="1:7" hidden="1" x14ac:dyDescent="0.2">
      <c r="A847" s="233"/>
      <c r="B847" s="15"/>
      <c r="C847" s="52"/>
      <c r="D847" s="52"/>
      <c r="E847" s="18"/>
      <c r="F847" s="54"/>
      <c r="G847" s="18"/>
    </row>
    <row r="848" spans="1:7" hidden="1" x14ac:dyDescent="0.2">
      <c r="A848" s="84"/>
      <c r="B848" s="15"/>
      <c r="C848" s="52"/>
      <c r="D848" s="52"/>
      <c r="E848" s="18"/>
      <c r="F848" s="54"/>
      <c r="G848" s="18"/>
    </row>
    <row r="849" spans="1:7" hidden="1" x14ac:dyDescent="0.2">
      <c r="A849" s="20"/>
      <c r="B849" s="15"/>
      <c r="C849" s="52"/>
      <c r="D849" s="52"/>
      <c r="E849" s="18"/>
      <c r="F849" s="54"/>
      <c r="G849" s="18"/>
    </row>
    <row r="850" spans="1:7" hidden="1" x14ac:dyDescent="0.2">
      <c r="A850" s="235"/>
      <c r="B850" s="22"/>
      <c r="C850" s="169"/>
      <c r="D850" s="169"/>
      <c r="E850" s="18"/>
      <c r="F850" s="54"/>
      <c r="G850" s="18"/>
    </row>
    <row r="851" spans="1:7" hidden="1" x14ac:dyDescent="0.2">
      <c r="A851" s="53"/>
      <c r="B851" s="15"/>
      <c r="C851" s="52"/>
      <c r="D851" s="52"/>
      <c r="E851" s="236"/>
      <c r="F851" s="54"/>
      <c r="G851" s="18"/>
    </row>
    <row r="852" spans="1:7" hidden="1" x14ac:dyDescent="0.2">
      <c r="A852" s="137"/>
      <c r="B852" s="15"/>
      <c r="C852" s="52"/>
      <c r="D852" s="52"/>
      <c r="E852" s="236"/>
      <c r="F852" s="54"/>
      <c r="G852" s="18"/>
    </row>
    <row r="853" spans="1:7" hidden="1" x14ac:dyDescent="0.2">
      <c r="A853" s="14"/>
      <c r="B853" s="15"/>
      <c r="C853" s="52"/>
      <c r="D853" s="52"/>
      <c r="E853" s="236"/>
      <c r="F853" s="40"/>
      <c r="G853" s="18"/>
    </row>
    <row r="854" spans="1:7" hidden="1" x14ac:dyDescent="0.2">
      <c r="A854" s="237"/>
      <c r="B854" s="15"/>
      <c r="C854" s="52"/>
      <c r="D854" s="52"/>
      <c r="E854" s="238"/>
      <c r="F854" s="40"/>
      <c r="G854" s="18"/>
    </row>
    <row r="855" spans="1:7" ht="25.5" x14ac:dyDescent="0.2">
      <c r="A855" s="239" t="s">
        <v>51</v>
      </c>
      <c r="B855" s="193" t="s">
        <v>34</v>
      </c>
      <c r="C855" s="47" t="s">
        <v>28</v>
      </c>
      <c r="D855" s="47" t="s">
        <v>17</v>
      </c>
      <c r="E855" s="18"/>
      <c r="F855" s="54"/>
      <c r="G855" s="18">
        <f>G856</f>
        <v>101595</v>
      </c>
    </row>
    <row r="856" spans="1:7" x14ac:dyDescent="0.2">
      <c r="A856" s="239" t="s">
        <v>29</v>
      </c>
      <c r="B856" s="194" t="s">
        <v>34</v>
      </c>
      <c r="C856" s="23" t="s">
        <v>28</v>
      </c>
      <c r="D856" s="23" t="s">
        <v>0</v>
      </c>
      <c r="E856" s="18"/>
      <c r="F856" s="54"/>
      <c r="G856" s="18">
        <f>G857+G867</f>
        <v>101595</v>
      </c>
    </row>
    <row r="857" spans="1:7" ht="25.5" x14ac:dyDescent="0.2">
      <c r="A857" s="240" t="s">
        <v>711</v>
      </c>
      <c r="B857" s="194" t="s">
        <v>34</v>
      </c>
      <c r="C857" s="23" t="s">
        <v>28</v>
      </c>
      <c r="D857" s="23" t="s">
        <v>0</v>
      </c>
      <c r="E857" s="18" t="s">
        <v>120</v>
      </c>
      <c r="F857" s="54"/>
      <c r="G857" s="18">
        <f>G858+G862</f>
        <v>26620</v>
      </c>
    </row>
    <row r="858" spans="1:7" ht="51" x14ac:dyDescent="0.2">
      <c r="A858" s="240" t="s">
        <v>729</v>
      </c>
      <c r="B858" s="194" t="s">
        <v>34</v>
      </c>
      <c r="C858" s="23" t="s">
        <v>28</v>
      </c>
      <c r="D858" s="23" t="s">
        <v>0</v>
      </c>
      <c r="E858" s="18" t="s">
        <v>513</v>
      </c>
      <c r="F858" s="54"/>
      <c r="G858" s="18">
        <f>G859</f>
        <v>23769</v>
      </c>
    </row>
    <row r="859" spans="1:7" ht="38.25" x14ac:dyDescent="0.2">
      <c r="A859" s="150" t="s">
        <v>730</v>
      </c>
      <c r="B859" s="194" t="s">
        <v>34</v>
      </c>
      <c r="C859" s="23" t="s">
        <v>28</v>
      </c>
      <c r="D859" s="23" t="s">
        <v>0</v>
      </c>
      <c r="E859" s="18" t="s">
        <v>737</v>
      </c>
      <c r="F859" s="54"/>
      <c r="G859" s="18">
        <f>G860</f>
        <v>23769</v>
      </c>
    </row>
    <row r="860" spans="1:7" ht="51" x14ac:dyDescent="0.2">
      <c r="A860" s="192" t="s">
        <v>534</v>
      </c>
      <c r="B860" s="194" t="s">
        <v>34</v>
      </c>
      <c r="C860" s="23" t="s">
        <v>28</v>
      </c>
      <c r="D860" s="23" t="s">
        <v>0</v>
      </c>
      <c r="E860" s="18" t="s">
        <v>737</v>
      </c>
      <c r="F860" s="54">
        <v>400</v>
      </c>
      <c r="G860" s="18">
        <f>G861</f>
        <v>23769</v>
      </c>
    </row>
    <row r="861" spans="1:7" x14ac:dyDescent="0.2">
      <c r="A861" s="237" t="s">
        <v>525</v>
      </c>
      <c r="B861" s="241" t="s">
        <v>34</v>
      </c>
      <c r="C861" s="25" t="s">
        <v>28</v>
      </c>
      <c r="D861" s="25" t="s">
        <v>0</v>
      </c>
      <c r="E861" s="170" t="s">
        <v>737</v>
      </c>
      <c r="F861" s="54">
        <v>410</v>
      </c>
      <c r="G861" s="18">
        <v>23769</v>
      </c>
    </row>
    <row r="862" spans="1:7" ht="25.5" x14ac:dyDescent="0.2">
      <c r="A862" s="242" t="s">
        <v>690</v>
      </c>
      <c r="B862" s="241" t="s">
        <v>34</v>
      </c>
      <c r="C862" s="25" t="s">
        <v>28</v>
      </c>
      <c r="D862" s="25" t="s">
        <v>0</v>
      </c>
      <c r="E862" s="138" t="s">
        <v>854</v>
      </c>
      <c r="F862" s="54"/>
      <c r="G862" s="18">
        <f>G863</f>
        <v>2851</v>
      </c>
    </row>
    <row r="863" spans="1:7" ht="89.25" x14ac:dyDescent="0.2">
      <c r="A863" s="242" t="s">
        <v>853</v>
      </c>
      <c r="B863" s="241" t="s">
        <v>34</v>
      </c>
      <c r="C863" s="25" t="s">
        <v>28</v>
      </c>
      <c r="D863" s="25" t="s">
        <v>0</v>
      </c>
      <c r="E863" s="138" t="s">
        <v>855</v>
      </c>
      <c r="F863" s="54"/>
      <c r="G863" s="18">
        <f>G864</f>
        <v>2851</v>
      </c>
    </row>
    <row r="864" spans="1:7" ht="38.25" x14ac:dyDescent="0.2">
      <c r="A864" s="210" t="s">
        <v>496</v>
      </c>
      <c r="B864" s="241" t="s">
        <v>34</v>
      </c>
      <c r="C864" s="25" t="s">
        <v>28</v>
      </c>
      <c r="D864" s="25" t="s">
        <v>0</v>
      </c>
      <c r="E864" s="138" t="s">
        <v>855</v>
      </c>
      <c r="F864" s="54">
        <v>400</v>
      </c>
      <c r="G864" s="18">
        <f>G865</f>
        <v>2851</v>
      </c>
    </row>
    <row r="865" spans="1:7" x14ac:dyDescent="0.2">
      <c r="A865" s="210" t="s">
        <v>525</v>
      </c>
      <c r="B865" s="241" t="s">
        <v>34</v>
      </c>
      <c r="C865" s="25" t="s">
        <v>28</v>
      </c>
      <c r="D865" s="25" t="s">
        <v>0</v>
      </c>
      <c r="E865" s="138" t="s">
        <v>855</v>
      </c>
      <c r="F865" s="54">
        <v>410</v>
      </c>
      <c r="G865" s="18">
        <v>2851</v>
      </c>
    </row>
    <row r="866" spans="1:7" ht="25.5" x14ac:dyDescent="0.2">
      <c r="A866" s="243" t="s">
        <v>713</v>
      </c>
      <c r="B866" s="193" t="s">
        <v>34</v>
      </c>
      <c r="C866" s="47" t="s">
        <v>28</v>
      </c>
      <c r="D866" s="47" t="s">
        <v>0</v>
      </c>
      <c r="E866" s="244" t="s">
        <v>531</v>
      </c>
      <c r="F866" s="54"/>
      <c r="G866" s="18">
        <f>G867</f>
        <v>74975</v>
      </c>
    </row>
    <row r="867" spans="1:7" ht="25.5" x14ac:dyDescent="0.2">
      <c r="A867" s="245" t="s">
        <v>690</v>
      </c>
      <c r="B867" s="194" t="s">
        <v>34</v>
      </c>
      <c r="C867" s="23" t="s">
        <v>28</v>
      </c>
      <c r="D867" s="23" t="s">
        <v>0</v>
      </c>
      <c r="E867" s="246" t="s">
        <v>688</v>
      </c>
      <c r="F867" s="16"/>
      <c r="G867" s="18">
        <f>G868</f>
        <v>74975</v>
      </c>
    </row>
    <row r="868" spans="1:7" ht="52.5" customHeight="1" x14ac:dyDescent="0.2">
      <c r="A868" s="245" t="s">
        <v>689</v>
      </c>
      <c r="B868" s="247" t="s">
        <v>34</v>
      </c>
      <c r="C868" s="23" t="s">
        <v>28</v>
      </c>
      <c r="D868" s="23" t="s">
        <v>0</v>
      </c>
      <c r="E868" s="246" t="s">
        <v>687</v>
      </c>
      <c r="F868" s="16"/>
      <c r="G868" s="18">
        <f>G869+G871</f>
        <v>74975</v>
      </c>
    </row>
    <row r="869" spans="1:7" ht="52.5" customHeight="1" x14ac:dyDescent="0.2">
      <c r="A869" s="248" t="s">
        <v>534</v>
      </c>
      <c r="B869" s="194" t="s">
        <v>34</v>
      </c>
      <c r="C869" s="23" t="s">
        <v>28</v>
      </c>
      <c r="D869" s="23" t="s">
        <v>0</v>
      </c>
      <c r="E869" s="246" t="s">
        <v>687</v>
      </c>
      <c r="F869" s="16">
        <v>400</v>
      </c>
      <c r="G869" s="18">
        <f>G870</f>
        <v>14502</v>
      </c>
    </row>
    <row r="870" spans="1:7" ht="17.25" customHeight="1" x14ac:dyDescent="0.2">
      <c r="A870" s="248" t="s">
        <v>525</v>
      </c>
      <c r="B870" s="241" t="s">
        <v>34</v>
      </c>
      <c r="C870" s="25" t="s">
        <v>28</v>
      </c>
      <c r="D870" s="25" t="s">
        <v>0</v>
      </c>
      <c r="E870" s="246" t="s">
        <v>687</v>
      </c>
      <c r="F870" s="16">
        <v>410</v>
      </c>
      <c r="G870" s="18">
        <f>22600+21618-8100-18916-2700</f>
        <v>14502</v>
      </c>
    </row>
    <row r="871" spans="1:7" ht="21.75" customHeight="1" x14ac:dyDescent="0.2">
      <c r="A871" s="248" t="s">
        <v>67</v>
      </c>
      <c r="B871" s="15" t="s">
        <v>34</v>
      </c>
      <c r="C871" s="16" t="s">
        <v>28</v>
      </c>
      <c r="D871" s="16" t="s">
        <v>0</v>
      </c>
      <c r="E871" s="246" t="s">
        <v>687</v>
      </c>
      <c r="F871" s="16">
        <v>800</v>
      </c>
      <c r="G871" s="18">
        <f>G872</f>
        <v>60473</v>
      </c>
    </row>
    <row r="872" spans="1:7" ht="25.5" x14ac:dyDescent="0.2">
      <c r="A872" s="248" t="s">
        <v>386</v>
      </c>
      <c r="B872" s="15" t="s">
        <v>34</v>
      </c>
      <c r="C872" s="16" t="s">
        <v>28</v>
      </c>
      <c r="D872" s="16" t="s">
        <v>0</v>
      </c>
      <c r="E872" s="246" t="s">
        <v>687</v>
      </c>
      <c r="F872" s="16">
        <v>850</v>
      </c>
      <c r="G872" s="18">
        <f>8100+18916+2700+30757</f>
        <v>60473</v>
      </c>
    </row>
    <row r="873" spans="1:7" x14ac:dyDescent="0.2">
      <c r="A873" s="49" t="s">
        <v>49</v>
      </c>
      <c r="B873" s="15" t="s">
        <v>34</v>
      </c>
      <c r="C873" s="16">
        <v>10</v>
      </c>
      <c r="D873" s="16" t="s">
        <v>17</v>
      </c>
      <c r="E873" s="18"/>
      <c r="F873" s="54"/>
      <c r="G873" s="18">
        <f>G874+G881</f>
        <v>99313</v>
      </c>
    </row>
    <row r="874" spans="1:7" ht="18.75" customHeight="1" x14ac:dyDescent="0.2">
      <c r="A874" s="184" t="s">
        <v>38</v>
      </c>
      <c r="B874" s="15" t="s">
        <v>34</v>
      </c>
      <c r="C874" s="16">
        <v>10</v>
      </c>
      <c r="D874" s="195" t="s">
        <v>12</v>
      </c>
      <c r="E874" s="18"/>
      <c r="F874" s="54"/>
      <c r="G874" s="18">
        <f>G875</f>
        <v>14914</v>
      </c>
    </row>
    <row r="875" spans="1:7" ht="38.25" x14ac:dyDescent="0.2">
      <c r="A875" s="76" t="s">
        <v>710</v>
      </c>
      <c r="B875" s="15" t="s">
        <v>34</v>
      </c>
      <c r="C875" s="16">
        <v>10</v>
      </c>
      <c r="D875" s="249" t="s">
        <v>12</v>
      </c>
      <c r="E875" s="250" t="s">
        <v>650</v>
      </c>
      <c r="F875" s="54"/>
      <c r="G875" s="18">
        <f>G876</f>
        <v>14914</v>
      </c>
    </row>
    <row r="876" spans="1:7" ht="42.75" customHeight="1" x14ac:dyDescent="0.2">
      <c r="A876" s="251" t="s">
        <v>651</v>
      </c>
      <c r="B876" s="15" t="s">
        <v>34</v>
      </c>
      <c r="C876" s="16">
        <v>10</v>
      </c>
      <c r="D876" s="249" t="s">
        <v>12</v>
      </c>
      <c r="E876" s="250" t="s">
        <v>653</v>
      </c>
      <c r="F876" s="54"/>
      <c r="G876" s="18">
        <f>G877</f>
        <v>14914</v>
      </c>
    </row>
    <row r="877" spans="1:7" ht="63.75" x14ac:dyDescent="0.2">
      <c r="A877" s="45" t="s">
        <v>635</v>
      </c>
      <c r="B877" s="15" t="s">
        <v>34</v>
      </c>
      <c r="C877" s="16">
        <v>10</v>
      </c>
      <c r="D877" s="249" t="s">
        <v>12</v>
      </c>
      <c r="E877" s="250" t="s">
        <v>652</v>
      </c>
      <c r="F877" s="54"/>
      <c r="G877" s="18">
        <f>G878</f>
        <v>14914</v>
      </c>
    </row>
    <row r="878" spans="1:7" ht="25.5" x14ac:dyDescent="0.2">
      <c r="A878" s="37" t="s">
        <v>84</v>
      </c>
      <c r="B878" s="22" t="s">
        <v>34</v>
      </c>
      <c r="C878" s="68">
        <v>10</v>
      </c>
      <c r="D878" s="249" t="s">
        <v>12</v>
      </c>
      <c r="E878" s="250" t="s">
        <v>652</v>
      </c>
      <c r="F878" s="54">
        <v>300</v>
      </c>
      <c r="G878" s="18">
        <f>G879</f>
        <v>14914</v>
      </c>
    </row>
    <row r="879" spans="1:7" ht="43.5" customHeight="1" x14ac:dyDescent="0.2">
      <c r="A879" s="14" t="s">
        <v>109</v>
      </c>
      <c r="B879" s="15" t="s">
        <v>34</v>
      </c>
      <c r="C879" s="16">
        <v>10</v>
      </c>
      <c r="D879" s="252" t="s">
        <v>12</v>
      </c>
      <c r="E879" s="250" t="s">
        <v>652</v>
      </c>
      <c r="F879" s="54">
        <v>320</v>
      </c>
      <c r="G879" s="18">
        <f>2587+511+11816</f>
        <v>14914</v>
      </c>
    </row>
    <row r="880" spans="1:7" hidden="1" x14ac:dyDescent="0.2">
      <c r="A880" s="49"/>
      <c r="B880" s="15"/>
      <c r="C880" s="16"/>
      <c r="D880" s="16"/>
      <c r="E880" s="18"/>
      <c r="F880" s="54"/>
      <c r="G880" s="18"/>
    </row>
    <row r="881" spans="1:7" x14ac:dyDescent="0.2">
      <c r="A881" s="51" t="s">
        <v>39</v>
      </c>
      <c r="B881" s="15" t="s">
        <v>34</v>
      </c>
      <c r="C881" s="16" t="s">
        <v>36</v>
      </c>
      <c r="D881" s="16" t="s">
        <v>2</v>
      </c>
      <c r="E881" s="18"/>
      <c r="F881" s="54"/>
      <c r="G881" s="18">
        <f>G882</f>
        <v>84399</v>
      </c>
    </row>
    <row r="882" spans="1:7" ht="25.5" x14ac:dyDescent="0.2">
      <c r="A882" s="253" t="s">
        <v>713</v>
      </c>
      <c r="B882" s="254" t="s">
        <v>34</v>
      </c>
      <c r="C882" s="47" t="s">
        <v>36</v>
      </c>
      <c r="D882" s="47" t="s">
        <v>2</v>
      </c>
      <c r="E882" s="255" t="s">
        <v>531</v>
      </c>
      <c r="F882" s="54"/>
      <c r="G882" s="18">
        <f>G883</f>
        <v>84399</v>
      </c>
    </row>
    <row r="883" spans="1:7" ht="76.5" x14ac:dyDescent="0.2">
      <c r="A883" s="150" t="s">
        <v>529</v>
      </c>
      <c r="B883" s="196" t="s">
        <v>34</v>
      </c>
      <c r="C883" s="23" t="s">
        <v>36</v>
      </c>
      <c r="D883" s="23" t="s">
        <v>2</v>
      </c>
      <c r="E883" s="255" t="s">
        <v>532</v>
      </c>
      <c r="F883" s="54"/>
      <c r="G883" s="18">
        <f>G888+G885</f>
        <v>84399</v>
      </c>
    </row>
    <row r="884" spans="1:7" hidden="1" x14ac:dyDescent="0.2">
      <c r="A884" s="256"/>
      <c r="B884" s="196" t="s">
        <v>34</v>
      </c>
      <c r="C884" s="23" t="s">
        <v>36</v>
      </c>
      <c r="D884" s="23" t="s">
        <v>2</v>
      </c>
      <c r="E884" s="257"/>
      <c r="F884" s="54"/>
      <c r="G884" s="18"/>
    </row>
    <row r="885" spans="1:7" ht="89.25" x14ac:dyDescent="0.2">
      <c r="A885" s="256" t="s">
        <v>856</v>
      </c>
      <c r="B885" s="196"/>
      <c r="C885" s="23"/>
      <c r="D885" s="23"/>
      <c r="E885" s="257"/>
      <c r="F885" s="54"/>
      <c r="G885" s="18">
        <f>G886</f>
        <v>812</v>
      </c>
    </row>
    <row r="886" spans="1:7" ht="25.5" x14ac:dyDescent="0.2">
      <c r="A886" s="66" t="s">
        <v>84</v>
      </c>
      <c r="B886" s="196" t="s">
        <v>34</v>
      </c>
      <c r="C886" s="23" t="s">
        <v>36</v>
      </c>
      <c r="D886" s="23" t="s">
        <v>2</v>
      </c>
      <c r="E886" s="255" t="s">
        <v>857</v>
      </c>
      <c r="F886" s="54">
        <v>300</v>
      </c>
      <c r="G886" s="18">
        <f>G887</f>
        <v>812</v>
      </c>
    </row>
    <row r="887" spans="1:7" ht="38.25" x14ac:dyDescent="0.2">
      <c r="A887" s="37" t="s">
        <v>109</v>
      </c>
      <c r="B887" s="196" t="s">
        <v>34</v>
      </c>
      <c r="C887" s="23" t="s">
        <v>36</v>
      </c>
      <c r="D887" s="23" t="s">
        <v>2</v>
      </c>
      <c r="E887" s="255" t="s">
        <v>857</v>
      </c>
      <c r="F887" s="54">
        <v>320</v>
      </c>
      <c r="G887" s="18">
        <v>812</v>
      </c>
    </row>
    <row r="888" spans="1:7" ht="76.5" x14ac:dyDescent="0.2">
      <c r="A888" s="150" t="s">
        <v>530</v>
      </c>
      <c r="B888" s="196" t="s">
        <v>34</v>
      </c>
      <c r="C888" s="23" t="s">
        <v>36</v>
      </c>
      <c r="D888" s="23" t="s">
        <v>2</v>
      </c>
      <c r="E888" s="257" t="s">
        <v>533</v>
      </c>
      <c r="F888" s="54"/>
      <c r="G888" s="18">
        <f>G889</f>
        <v>83587</v>
      </c>
    </row>
    <row r="889" spans="1:7" ht="27.75" customHeight="1" x14ac:dyDescent="0.2">
      <c r="A889" s="66" t="s">
        <v>84</v>
      </c>
      <c r="B889" s="196" t="s">
        <v>34</v>
      </c>
      <c r="C889" s="23" t="s">
        <v>36</v>
      </c>
      <c r="D889" s="23" t="s">
        <v>2</v>
      </c>
      <c r="E889" s="257" t="s">
        <v>533</v>
      </c>
      <c r="F889" s="70" t="s">
        <v>90</v>
      </c>
      <c r="G889" s="18">
        <f>G890</f>
        <v>83587</v>
      </c>
    </row>
    <row r="890" spans="1:7" ht="37.5" customHeight="1" x14ac:dyDescent="0.2">
      <c r="A890" s="37" t="s">
        <v>109</v>
      </c>
      <c r="B890" s="196" t="s">
        <v>34</v>
      </c>
      <c r="C890" s="25" t="s">
        <v>36</v>
      </c>
      <c r="D890" s="25" t="s">
        <v>2</v>
      </c>
      <c r="E890" s="257" t="s">
        <v>533</v>
      </c>
      <c r="F890" s="195" t="s">
        <v>110</v>
      </c>
      <c r="G890" s="18">
        <f>83839+9-261</f>
        <v>83587</v>
      </c>
    </row>
    <row r="891" spans="1:7" ht="63" x14ac:dyDescent="0.2">
      <c r="A891" s="85" t="s">
        <v>59</v>
      </c>
      <c r="B891" s="15" t="s">
        <v>13</v>
      </c>
      <c r="C891" s="18"/>
      <c r="D891" s="18"/>
      <c r="E891" s="18" t="s">
        <v>61</v>
      </c>
      <c r="F891" s="54"/>
      <c r="G891" s="108">
        <f>G918+G1184+G1283+G1342+G892+1</f>
        <v>1948726</v>
      </c>
    </row>
    <row r="892" spans="1:7" ht="25.5" x14ac:dyDescent="0.2">
      <c r="A892" s="51" t="s">
        <v>51</v>
      </c>
      <c r="B892" s="15" t="s">
        <v>13</v>
      </c>
      <c r="C892" s="16" t="s">
        <v>28</v>
      </c>
      <c r="D892" s="34" t="s">
        <v>17</v>
      </c>
      <c r="E892" s="18"/>
      <c r="F892" s="54"/>
      <c r="G892" s="108">
        <f>G893+G906+G900</f>
        <v>147354</v>
      </c>
    </row>
    <row r="893" spans="1:7" x14ac:dyDescent="0.2">
      <c r="A893" s="51" t="s">
        <v>29</v>
      </c>
      <c r="B893" s="15" t="s">
        <v>13</v>
      </c>
      <c r="C893" s="16" t="s">
        <v>28</v>
      </c>
      <c r="D893" s="16" t="s">
        <v>0</v>
      </c>
      <c r="E893" s="18"/>
      <c r="F893" s="54"/>
      <c r="G893" s="108">
        <f>G895</f>
        <v>143</v>
      </c>
    </row>
    <row r="894" spans="1:7" ht="38.25" x14ac:dyDescent="0.2">
      <c r="A894" s="197" t="s">
        <v>700</v>
      </c>
      <c r="B894" s="15" t="s">
        <v>13</v>
      </c>
      <c r="C894" s="16" t="s">
        <v>28</v>
      </c>
      <c r="D894" s="16" t="s">
        <v>0</v>
      </c>
      <c r="E894" s="73" t="s">
        <v>262</v>
      </c>
      <c r="F894" s="54"/>
      <c r="G894" s="108">
        <f>G895</f>
        <v>143</v>
      </c>
    </row>
    <row r="895" spans="1:7" ht="38.25" x14ac:dyDescent="0.2">
      <c r="A895" s="101" t="s">
        <v>596</v>
      </c>
      <c r="B895" s="15" t="s">
        <v>13</v>
      </c>
      <c r="C895" s="16" t="s">
        <v>28</v>
      </c>
      <c r="D895" s="16" t="s">
        <v>0</v>
      </c>
      <c r="E895" s="73" t="s">
        <v>281</v>
      </c>
      <c r="F895" s="54"/>
      <c r="G895" s="108">
        <f>G896</f>
        <v>143</v>
      </c>
    </row>
    <row r="896" spans="1:7" ht="51" x14ac:dyDescent="0.2">
      <c r="A896" s="30" t="s">
        <v>597</v>
      </c>
      <c r="B896" s="15" t="s">
        <v>13</v>
      </c>
      <c r="C896" s="16" t="s">
        <v>28</v>
      </c>
      <c r="D896" s="16" t="s">
        <v>0</v>
      </c>
      <c r="E896" s="198" t="s">
        <v>598</v>
      </c>
      <c r="F896" s="54"/>
      <c r="G896" s="108">
        <f>G897</f>
        <v>143</v>
      </c>
    </row>
    <row r="897" spans="1:7" ht="41.25" customHeight="1" x14ac:dyDescent="0.2">
      <c r="A897" s="66" t="s">
        <v>95</v>
      </c>
      <c r="B897" s="15" t="s">
        <v>13</v>
      </c>
      <c r="C897" s="16" t="s">
        <v>28</v>
      </c>
      <c r="D897" s="16" t="s">
        <v>0</v>
      </c>
      <c r="E897" s="198" t="s">
        <v>598</v>
      </c>
      <c r="F897" s="54">
        <v>600</v>
      </c>
      <c r="G897" s="108">
        <f>G898</f>
        <v>143</v>
      </c>
    </row>
    <row r="898" spans="1:7" x14ac:dyDescent="0.2">
      <c r="A898" s="29" t="s">
        <v>133</v>
      </c>
      <c r="B898" s="15" t="s">
        <v>13</v>
      </c>
      <c r="C898" s="16" t="s">
        <v>28</v>
      </c>
      <c r="D898" s="16" t="s">
        <v>0</v>
      </c>
      <c r="E898" s="198" t="s">
        <v>598</v>
      </c>
      <c r="F898" s="54">
        <v>620</v>
      </c>
      <c r="G898" s="108">
        <v>143</v>
      </c>
    </row>
    <row r="899" spans="1:7" ht="15.75" hidden="1" x14ac:dyDescent="0.2">
      <c r="A899" s="85"/>
      <c r="B899" s="15"/>
      <c r="C899" s="18"/>
      <c r="D899" s="18"/>
      <c r="E899" s="18"/>
      <c r="F899" s="54"/>
      <c r="G899" s="108"/>
    </row>
    <row r="900" spans="1:7" x14ac:dyDescent="0.2">
      <c r="A900" s="51" t="s">
        <v>31</v>
      </c>
      <c r="B900" s="15" t="s">
        <v>13</v>
      </c>
      <c r="C900" s="16" t="s">
        <v>28</v>
      </c>
      <c r="D900" s="34" t="s">
        <v>12</v>
      </c>
      <c r="E900" s="18"/>
      <c r="F900" s="54"/>
      <c r="G900" s="108">
        <f>G901</f>
        <v>4711</v>
      </c>
    </row>
    <row r="901" spans="1:7" ht="38.25" x14ac:dyDescent="0.2">
      <c r="A901" s="197" t="s">
        <v>779</v>
      </c>
      <c r="B901" s="15" t="s">
        <v>13</v>
      </c>
      <c r="C901" s="16" t="s">
        <v>28</v>
      </c>
      <c r="D901" s="34" t="s">
        <v>12</v>
      </c>
      <c r="E901" s="18" t="s">
        <v>545</v>
      </c>
      <c r="F901" s="54"/>
      <c r="G901" s="108">
        <f>G902</f>
        <v>4711</v>
      </c>
    </row>
    <row r="902" spans="1:7" ht="38.25" x14ac:dyDescent="0.2">
      <c r="A902" s="101" t="s">
        <v>780</v>
      </c>
      <c r="B902" s="15" t="s">
        <v>13</v>
      </c>
      <c r="C902" s="16" t="s">
        <v>28</v>
      </c>
      <c r="D902" s="34" t="s">
        <v>12</v>
      </c>
      <c r="E902" s="18" t="s">
        <v>669</v>
      </c>
      <c r="F902" s="54"/>
      <c r="G902" s="108">
        <f>G903</f>
        <v>4711</v>
      </c>
    </row>
    <row r="903" spans="1:7" ht="25.5" x14ac:dyDescent="0.2">
      <c r="A903" s="30" t="s">
        <v>667</v>
      </c>
      <c r="B903" s="15" t="s">
        <v>13</v>
      </c>
      <c r="C903" s="16" t="s">
        <v>28</v>
      </c>
      <c r="D903" s="34" t="s">
        <v>12</v>
      </c>
      <c r="E903" s="18" t="s">
        <v>670</v>
      </c>
      <c r="F903" s="54"/>
      <c r="G903" s="108">
        <f>G904</f>
        <v>4711</v>
      </c>
    </row>
    <row r="904" spans="1:7" ht="38.25" customHeight="1" x14ac:dyDescent="0.2">
      <c r="A904" s="66" t="s">
        <v>95</v>
      </c>
      <c r="B904" s="15" t="s">
        <v>13</v>
      </c>
      <c r="C904" s="16" t="s">
        <v>28</v>
      </c>
      <c r="D904" s="34" t="s">
        <v>12</v>
      </c>
      <c r="E904" s="18" t="s">
        <v>670</v>
      </c>
      <c r="F904" s="54">
        <v>600</v>
      </c>
      <c r="G904" s="108">
        <f>G905</f>
        <v>4711</v>
      </c>
    </row>
    <row r="905" spans="1:7" x14ac:dyDescent="0.2">
      <c r="A905" s="29" t="s">
        <v>133</v>
      </c>
      <c r="B905" s="15" t="s">
        <v>13</v>
      </c>
      <c r="C905" s="16" t="s">
        <v>28</v>
      </c>
      <c r="D905" s="34" t="s">
        <v>12</v>
      </c>
      <c r="E905" s="18" t="s">
        <v>670</v>
      </c>
      <c r="F905" s="54">
        <v>620</v>
      </c>
      <c r="G905" s="108">
        <f>70+4641</f>
        <v>4711</v>
      </c>
    </row>
    <row r="906" spans="1:7" ht="30" customHeight="1" x14ac:dyDescent="0.2">
      <c r="A906" s="51" t="s">
        <v>42</v>
      </c>
      <c r="B906" s="15" t="s">
        <v>13</v>
      </c>
      <c r="C906" s="16" t="s">
        <v>28</v>
      </c>
      <c r="D906" s="34" t="s">
        <v>28</v>
      </c>
      <c r="E906" s="18"/>
      <c r="F906" s="54"/>
      <c r="G906" s="108">
        <f>G907</f>
        <v>142500</v>
      </c>
    </row>
    <row r="907" spans="1:7" ht="42.6" customHeight="1" x14ac:dyDescent="0.2">
      <c r="A907" s="26" t="s">
        <v>755</v>
      </c>
      <c r="B907" s="15" t="s">
        <v>13</v>
      </c>
      <c r="C907" s="16" t="s">
        <v>28</v>
      </c>
      <c r="D907" s="34" t="s">
        <v>28</v>
      </c>
      <c r="E907" s="23" t="s">
        <v>752</v>
      </c>
      <c r="F907" s="54"/>
      <c r="G907" s="108">
        <f>G908</f>
        <v>142500</v>
      </c>
    </row>
    <row r="908" spans="1:7" ht="31.15" customHeight="1" x14ac:dyDescent="0.2">
      <c r="A908" s="27" t="s">
        <v>751</v>
      </c>
      <c r="B908" s="15" t="s">
        <v>13</v>
      </c>
      <c r="C908" s="16" t="s">
        <v>28</v>
      </c>
      <c r="D908" s="34" t="s">
        <v>28</v>
      </c>
      <c r="E908" s="23" t="s">
        <v>753</v>
      </c>
      <c r="F908" s="54"/>
      <c r="G908" s="108">
        <f>G909+G915</f>
        <v>142500</v>
      </c>
    </row>
    <row r="909" spans="1:7" ht="82.15" customHeight="1" x14ac:dyDescent="0.2">
      <c r="A909" s="27" t="s">
        <v>750</v>
      </c>
      <c r="B909" s="15" t="s">
        <v>13</v>
      </c>
      <c r="C909" s="16" t="s">
        <v>28</v>
      </c>
      <c r="D909" s="34" t="s">
        <v>28</v>
      </c>
      <c r="E909" s="23" t="s">
        <v>754</v>
      </c>
      <c r="F909" s="54"/>
      <c r="G909" s="108">
        <f>G910</f>
        <v>130750</v>
      </c>
    </row>
    <row r="910" spans="1:7" ht="40.5" customHeight="1" x14ac:dyDescent="0.2">
      <c r="A910" s="28" t="s">
        <v>95</v>
      </c>
      <c r="B910" s="15" t="s">
        <v>13</v>
      </c>
      <c r="C910" s="16" t="s">
        <v>28</v>
      </c>
      <c r="D910" s="34" t="s">
        <v>28</v>
      </c>
      <c r="E910" s="23" t="s">
        <v>754</v>
      </c>
      <c r="F910" s="54">
        <v>600</v>
      </c>
      <c r="G910" s="108">
        <f>G911</f>
        <v>130750</v>
      </c>
    </row>
    <row r="911" spans="1:7" ht="21" customHeight="1" x14ac:dyDescent="0.2">
      <c r="A911" s="29" t="s">
        <v>133</v>
      </c>
      <c r="B911" s="15" t="s">
        <v>13</v>
      </c>
      <c r="C911" s="16" t="s">
        <v>28</v>
      </c>
      <c r="D911" s="34" t="s">
        <v>28</v>
      </c>
      <c r="E911" s="23" t="s">
        <v>754</v>
      </c>
      <c r="F911" s="54">
        <v>620</v>
      </c>
      <c r="G911" s="108">
        <f>80000+50750</f>
        <v>130750</v>
      </c>
    </row>
    <row r="912" spans="1:7" ht="27.6" hidden="1" customHeight="1" x14ac:dyDescent="0.2">
      <c r="A912" s="85"/>
      <c r="B912" s="15"/>
      <c r="C912" s="18"/>
      <c r="D912" s="18"/>
      <c r="E912" s="18"/>
      <c r="F912" s="54"/>
      <c r="G912" s="108"/>
    </row>
    <row r="913" spans="1:7" ht="32.450000000000003" hidden="1" customHeight="1" x14ac:dyDescent="0.2">
      <c r="A913" s="85"/>
      <c r="B913" s="15"/>
      <c r="C913" s="18"/>
      <c r="D913" s="18"/>
      <c r="E913" s="18"/>
      <c r="F913" s="54"/>
      <c r="G913" s="108"/>
    </row>
    <row r="914" spans="1:7" ht="36" hidden="1" customHeight="1" x14ac:dyDescent="0.2">
      <c r="A914" s="85"/>
      <c r="B914" s="15"/>
      <c r="C914" s="18"/>
      <c r="D914" s="18"/>
      <c r="E914" s="18"/>
      <c r="F914" s="54"/>
      <c r="G914" s="108"/>
    </row>
    <row r="915" spans="1:7" ht="102" x14ac:dyDescent="0.2">
      <c r="A915" s="27" t="s">
        <v>873</v>
      </c>
      <c r="B915" s="15" t="s">
        <v>13</v>
      </c>
      <c r="C915" s="16" t="s">
        <v>28</v>
      </c>
      <c r="D915" s="34" t="s">
        <v>28</v>
      </c>
      <c r="E915" s="23" t="s">
        <v>874</v>
      </c>
      <c r="F915" s="54"/>
      <c r="G915" s="108">
        <f>G916</f>
        <v>11750</v>
      </c>
    </row>
    <row r="916" spans="1:7" ht="51" x14ac:dyDescent="0.2">
      <c r="A916" s="28" t="s">
        <v>95</v>
      </c>
      <c r="B916" s="15" t="s">
        <v>13</v>
      </c>
      <c r="C916" s="16" t="s">
        <v>28</v>
      </c>
      <c r="D916" s="34" t="s">
        <v>28</v>
      </c>
      <c r="E916" s="23" t="s">
        <v>874</v>
      </c>
      <c r="F916" s="54">
        <v>600</v>
      </c>
      <c r="G916" s="108">
        <f>G917</f>
        <v>11750</v>
      </c>
    </row>
    <row r="917" spans="1:7" x14ac:dyDescent="0.2">
      <c r="A917" s="29" t="s">
        <v>133</v>
      </c>
      <c r="B917" s="15" t="s">
        <v>13</v>
      </c>
      <c r="C917" s="16" t="s">
        <v>28</v>
      </c>
      <c r="D917" s="34" t="s">
        <v>28</v>
      </c>
      <c r="E917" s="23" t="s">
        <v>874</v>
      </c>
      <c r="F917" s="54">
        <v>620</v>
      </c>
      <c r="G917" s="108">
        <v>11750</v>
      </c>
    </row>
    <row r="918" spans="1:7" x14ac:dyDescent="0.2">
      <c r="A918" s="91" t="s">
        <v>52</v>
      </c>
      <c r="B918" s="15" t="s">
        <v>13</v>
      </c>
      <c r="C918" s="52" t="s">
        <v>16</v>
      </c>
      <c r="D918" s="52" t="s">
        <v>17</v>
      </c>
      <c r="E918" s="18"/>
      <c r="F918" s="54"/>
      <c r="G918" s="18">
        <f>G919+G974+G1121+G1162+G1063</f>
        <v>1425672</v>
      </c>
    </row>
    <row r="919" spans="1:7" x14ac:dyDescent="0.2">
      <c r="A919" s="91" t="s">
        <v>40</v>
      </c>
      <c r="B919" s="15" t="s">
        <v>13</v>
      </c>
      <c r="C919" s="52" t="s">
        <v>16</v>
      </c>
      <c r="D919" s="52" t="s">
        <v>0</v>
      </c>
      <c r="E919" s="18"/>
      <c r="F919" s="54"/>
      <c r="G919" s="18">
        <f>G920+G969</f>
        <v>419785</v>
      </c>
    </row>
    <row r="920" spans="1:7" ht="25.5" x14ac:dyDescent="0.2">
      <c r="A920" s="45" t="s">
        <v>717</v>
      </c>
      <c r="B920" s="15" t="s">
        <v>13</v>
      </c>
      <c r="C920" s="52" t="s">
        <v>16</v>
      </c>
      <c r="D920" s="52" t="s">
        <v>0</v>
      </c>
      <c r="E920" s="18" t="s">
        <v>213</v>
      </c>
      <c r="F920" s="54"/>
      <c r="G920" s="18">
        <f>G921+G929+G933+G944+G953+G961+G940+G957+G965</f>
        <v>398323</v>
      </c>
    </row>
    <row r="921" spans="1:7" ht="51" x14ac:dyDescent="0.2">
      <c r="A921" s="45" t="s">
        <v>314</v>
      </c>
      <c r="B921" s="15" t="s">
        <v>13</v>
      </c>
      <c r="C921" s="52" t="s">
        <v>16</v>
      </c>
      <c r="D921" s="52" t="s">
        <v>0</v>
      </c>
      <c r="E921" s="18" t="s">
        <v>147</v>
      </c>
      <c r="F921" s="54"/>
      <c r="G921" s="18">
        <f>G922</f>
        <v>163376</v>
      </c>
    </row>
    <row r="922" spans="1:7" ht="76.5" x14ac:dyDescent="0.2">
      <c r="A922" s="102" t="s">
        <v>75</v>
      </c>
      <c r="B922" s="15" t="s">
        <v>13</v>
      </c>
      <c r="C922" s="52" t="s">
        <v>16</v>
      </c>
      <c r="D922" s="52" t="s">
        <v>0</v>
      </c>
      <c r="E922" s="18" t="s">
        <v>148</v>
      </c>
      <c r="F922" s="54"/>
      <c r="G922" s="18">
        <f>G923</f>
        <v>163376</v>
      </c>
    </row>
    <row r="923" spans="1:7" ht="42.75" customHeight="1" x14ac:dyDescent="0.2">
      <c r="A923" s="14" t="s">
        <v>95</v>
      </c>
      <c r="B923" s="15" t="s">
        <v>13</v>
      </c>
      <c r="C923" s="52" t="s">
        <v>16</v>
      </c>
      <c r="D923" s="52" t="s">
        <v>0</v>
      </c>
      <c r="E923" s="18" t="s">
        <v>148</v>
      </c>
      <c r="F923" s="54">
        <v>600</v>
      </c>
      <c r="G923" s="18">
        <f>G924</f>
        <v>163376</v>
      </c>
    </row>
    <row r="924" spans="1:7" x14ac:dyDescent="0.2">
      <c r="A924" s="88" t="s">
        <v>133</v>
      </c>
      <c r="B924" s="15" t="s">
        <v>13</v>
      </c>
      <c r="C924" s="52" t="s">
        <v>16</v>
      </c>
      <c r="D924" s="52" t="s">
        <v>0</v>
      </c>
      <c r="E924" s="18" t="s">
        <v>148</v>
      </c>
      <c r="F924" s="54">
        <v>620</v>
      </c>
      <c r="G924" s="18">
        <f>152657+10719</f>
        <v>163376</v>
      </c>
    </row>
    <row r="925" spans="1:7" ht="78.75" hidden="1" customHeight="1" x14ac:dyDescent="0.2">
      <c r="A925" s="45"/>
      <c r="B925" s="15"/>
      <c r="C925" s="52"/>
      <c r="D925" s="52"/>
      <c r="E925" s="18"/>
      <c r="F925" s="54"/>
      <c r="G925" s="18"/>
    </row>
    <row r="926" spans="1:7" ht="105.75" hidden="1" customHeight="1" x14ac:dyDescent="0.2">
      <c r="A926" s="102"/>
      <c r="B926" s="15"/>
      <c r="C926" s="52"/>
      <c r="D926" s="52"/>
      <c r="E926" s="18"/>
      <c r="F926" s="54"/>
      <c r="G926" s="18"/>
    </row>
    <row r="927" spans="1:7" hidden="1" x14ac:dyDescent="0.2">
      <c r="A927" s="14"/>
      <c r="B927" s="15"/>
      <c r="C927" s="52"/>
      <c r="D927" s="52"/>
      <c r="E927" s="18"/>
      <c r="F927" s="54"/>
      <c r="G927" s="18"/>
    </row>
    <row r="928" spans="1:7" hidden="1" x14ac:dyDescent="0.2">
      <c r="A928" s="88"/>
      <c r="B928" s="15"/>
      <c r="C928" s="52"/>
      <c r="D928" s="52"/>
      <c r="E928" s="18"/>
      <c r="F928" s="54"/>
      <c r="G928" s="18"/>
    </row>
    <row r="929" spans="1:7" ht="76.5" x14ac:dyDescent="0.2">
      <c r="A929" s="45" t="s">
        <v>452</v>
      </c>
      <c r="B929" s="15" t="s">
        <v>13</v>
      </c>
      <c r="C929" s="52" t="s">
        <v>16</v>
      </c>
      <c r="D929" s="52" t="s">
        <v>0</v>
      </c>
      <c r="E929" s="18" t="s">
        <v>149</v>
      </c>
      <c r="F929" s="54"/>
      <c r="G929" s="18">
        <f>G930</f>
        <v>157789</v>
      </c>
    </row>
    <row r="930" spans="1:7" ht="89.25" x14ac:dyDescent="0.2">
      <c r="A930" s="102" t="s">
        <v>440</v>
      </c>
      <c r="B930" s="15" t="s">
        <v>13</v>
      </c>
      <c r="C930" s="52" t="s">
        <v>16</v>
      </c>
      <c r="D930" s="52" t="s">
        <v>0</v>
      </c>
      <c r="E930" s="18" t="s">
        <v>227</v>
      </c>
      <c r="F930" s="54"/>
      <c r="G930" s="18">
        <f>G931</f>
        <v>157789</v>
      </c>
    </row>
    <row r="931" spans="1:7" ht="40.5" customHeight="1" x14ac:dyDescent="0.2">
      <c r="A931" s="14" t="s">
        <v>95</v>
      </c>
      <c r="B931" s="15" t="s">
        <v>13</v>
      </c>
      <c r="C931" s="52" t="s">
        <v>16</v>
      </c>
      <c r="D931" s="52" t="s">
        <v>0</v>
      </c>
      <c r="E931" s="18" t="s">
        <v>227</v>
      </c>
      <c r="F931" s="54">
        <v>600</v>
      </c>
      <c r="G931" s="18">
        <f>G932</f>
        <v>157789</v>
      </c>
    </row>
    <row r="932" spans="1:7" x14ac:dyDescent="0.2">
      <c r="A932" s="88" t="s">
        <v>133</v>
      </c>
      <c r="B932" s="15" t="s">
        <v>13</v>
      </c>
      <c r="C932" s="52" t="s">
        <v>16</v>
      </c>
      <c r="D932" s="52" t="s">
        <v>0</v>
      </c>
      <c r="E932" s="18" t="s">
        <v>227</v>
      </c>
      <c r="F932" s="54">
        <v>620</v>
      </c>
      <c r="G932" s="18">
        <v>157789</v>
      </c>
    </row>
    <row r="933" spans="1:7" ht="51" x14ac:dyDescent="0.2">
      <c r="A933" s="45" t="s">
        <v>315</v>
      </c>
      <c r="B933" s="34" t="s">
        <v>13</v>
      </c>
      <c r="C933" s="34" t="s">
        <v>16</v>
      </c>
      <c r="D933" s="34" t="s">
        <v>0</v>
      </c>
      <c r="E933" s="34" t="s">
        <v>152</v>
      </c>
      <c r="F933" s="107"/>
      <c r="G933" s="18">
        <f>G937+G941+G934</f>
        <v>8291</v>
      </c>
    </row>
    <row r="934" spans="1:7" ht="76.5" x14ac:dyDescent="0.2">
      <c r="A934" s="45" t="s">
        <v>781</v>
      </c>
      <c r="B934" s="34" t="s">
        <v>13</v>
      </c>
      <c r="C934" s="34" t="s">
        <v>16</v>
      </c>
      <c r="D934" s="34" t="s">
        <v>0</v>
      </c>
      <c r="E934" s="34" t="s">
        <v>863</v>
      </c>
      <c r="F934" s="107"/>
      <c r="G934" s="18">
        <f>G935</f>
        <v>835</v>
      </c>
    </row>
    <row r="935" spans="1:7" ht="39" customHeight="1" x14ac:dyDescent="0.2">
      <c r="A935" s="88" t="s">
        <v>95</v>
      </c>
      <c r="B935" s="34" t="s">
        <v>13</v>
      </c>
      <c r="C935" s="34" t="s">
        <v>16</v>
      </c>
      <c r="D935" s="34" t="s">
        <v>0</v>
      </c>
      <c r="E935" s="34" t="s">
        <v>863</v>
      </c>
      <c r="F935" s="107">
        <v>600</v>
      </c>
      <c r="G935" s="18">
        <f>G936</f>
        <v>835</v>
      </c>
    </row>
    <row r="936" spans="1:7" x14ac:dyDescent="0.2">
      <c r="A936" s="88" t="s">
        <v>133</v>
      </c>
      <c r="B936" s="34" t="s">
        <v>13</v>
      </c>
      <c r="C936" s="34" t="s">
        <v>16</v>
      </c>
      <c r="D936" s="34" t="s">
        <v>0</v>
      </c>
      <c r="E936" s="34" t="s">
        <v>863</v>
      </c>
      <c r="F936" s="107">
        <v>620</v>
      </c>
      <c r="G936" s="18">
        <v>835</v>
      </c>
    </row>
    <row r="937" spans="1:7" ht="63.75" x14ac:dyDescent="0.2">
      <c r="A937" s="45" t="s">
        <v>394</v>
      </c>
      <c r="B937" s="34" t="s">
        <v>13</v>
      </c>
      <c r="C937" s="34" t="s">
        <v>16</v>
      </c>
      <c r="D937" s="34" t="s">
        <v>0</v>
      </c>
      <c r="E937" s="34" t="s">
        <v>153</v>
      </c>
      <c r="F937" s="107"/>
      <c r="G937" s="18">
        <f>G938</f>
        <v>7456</v>
      </c>
    </row>
    <row r="938" spans="1:7" ht="40.5" customHeight="1" x14ac:dyDescent="0.2">
      <c r="A938" s="88" t="s">
        <v>95</v>
      </c>
      <c r="B938" s="34" t="s">
        <v>13</v>
      </c>
      <c r="C938" s="34" t="s">
        <v>16</v>
      </c>
      <c r="D938" s="34" t="s">
        <v>0</v>
      </c>
      <c r="E938" s="34" t="s">
        <v>153</v>
      </c>
      <c r="F938" s="107">
        <v>600</v>
      </c>
      <c r="G938" s="18">
        <f>G939</f>
        <v>7456</v>
      </c>
    </row>
    <row r="939" spans="1:7" x14ac:dyDescent="0.2">
      <c r="A939" s="88" t="s">
        <v>133</v>
      </c>
      <c r="B939" s="34" t="s">
        <v>13</v>
      </c>
      <c r="C939" s="34" t="s">
        <v>16</v>
      </c>
      <c r="D939" s="34" t="s">
        <v>0</v>
      </c>
      <c r="E939" s="34" t="s">
        <v>153</v>
      </c>
      <c r="F939" s="107">
        <v>620</v>
      </c>
      <c r="G939" s="18">
        <v>7456</v>
      </c>
    </row>
    <row r="940" spans="1:7" ht="51" hidden="1" x14ac:dyDescent="0.2">
      <c r="A940" s="45" t="s">
        <v>315</v>
      </c>
      <c r="B940" s="34" t="s">
        <v>13</v>
      </c>
      <c r="C940" s="34" t="s">
        <v>16</v>
      </c>
      <c r="D940" s="34" t="s">
        <v>0</v>
      </c>
      <c r="E940" s="34" t="s">
        <v>152</v>
      </c>
      <c r="F940" s="107"/>
      <c r="G940" s="18">
        <v>0</v>
      </c>
    </row>
    <row r="941" spans="1:7" ht="38.25" hidden="1" x14ac:dyDescent="0.2">
      <c r="A941" s="45" t="s">
        <v>606</v>
      </c>
      <c r="B941" s="34" t="s">
        <v>13</v>
      </c>
      <c r="C941" s="34" t="s">
        <v>16</v>
      </c>
      <c r="D941" s="34" t="s">
        <v>0</v>
      </c>
      <c r="E941" s="34" t="s">
        <v>605</v>
      </c>
      <c r="F941" s="107"/>
      <c r="G941" s="18">
        <f>G942</f>
        <v>0</v>
      </c>
    </row>
    <row r="942" spans="1:7" ht="45" hidden="1" customHeight="1" x14ac:dyDescent="0.2">
      <c r="A942" s="88" t="s">
        <v>95</v>
      </c>
      <c r="B942" s="34" t="s">
        <v>13</v>
      </c>
      <c r="C942" s="34" t="s">
        <v>16</v>
      </c>
      <c r="D942" s="34" t="s">
        <v>0</v>
      </c>
      <c r="E942" s="34" t="s">
        <v>605</v>
      </c>
      <c r="F942" s="107">
        <v>600</v>
      </c>
      <c r="G942" s="18">
        <f>G943</f>
        <v>0</v>
      </c>
    </row>
    <row r="943" spans="1:7" hidden="1" x14ac:dyDescent="0.2">
      <c r="A943" s="88" t="s">
        <v>133</v>
      </c>
      <c r="B943" s="34" t="s">
        <v>13</v>
      </c>
      <c r="C943" s="34" t="s">
        <v>16</v>
      </c>
      <c r="D943" s="34" t="s">
        <v>0</v>
      </c>
      <c r="E943" s="34" t="s">
        <v>605</v>
      </c>
      <c r="F943" s="107">
        <v>620</v>
      </c>
      <c r="G943" s="18">
        <v>0</v>
      </c>
    </row>
    <row r="944" spans="1:7" ht="56.25" customHeight="1" x14ac:dyDescent="0.2">
      <c r="A944" s="45" t="s">
        <v>453</v>
      </c>
      <c r="B944" s="34" t="s">
        <v>13</v>
      </c>
      <c r="C944" s="34" t="s">
        <v>16</v>
      </c>
      <c r="D944" s="34" t="s">
        <v>0</v>
      </c>
      <c r="E944" s="34" t="s">
        <v>154</v>
      </c>
      <c r="F944" s="107"/>
      <c r="G944" s="18">
        <f>G948+G945</f>
        <v>42904</v>
      </c>
    </row>
    <row r="945" spans="1:7" ht="76.5" x14ac:dyDescent="0.2">
      <c r="A945" s="45" t="s">
        <v>781</v>
      </c>
      <c r="B945" s="34" t="s">
        <v>13</v>
      </c>
      <c r="C945" s="34" t="s">
        <v>16</v>
      </c>
      <c r="D945" s="34" t="s">
        <v>0</v>
      </c>
      <c r="E945" s="34" t="s">
        <v>864</v>
      </c>
      <c r="F945" s="107"/>
      <c r="G945" s="18">
        <f>G946</f>
        <v>1312</v>
      </c>
    </row>
    <row r="946" spans="1:7" ht="45.75" customHeight="1" x14ac:dyDescent="0.2">
      <c r="A946" s="88" t="s">
        <v>95</v>
      </c>
      <c r="B946" s="34" t="s">
        <v>13</v>
      </c>
      <c r="C946" s="34" t="s">
        <v>16</v>
      </c>
      <c r="D946" s="34" t="s">
        <v>0</v>
      </c>
      <c r="E946" s="34" t="s">
        <v>864</v>
      </c>
      <c r="F946" s="107">
        <v>600</v>
      </c>
      <c r="G946" s="18">
        <f>G947</f>
        <v>1312</v>
      </c>
    </row>
    <row r="947" spans="1:7" x14ac:dyDescent="0.2">
      <c r="A947" s="88" t="s">
        <v>133</v>
      </c>
      <c r="B947" s="34" t="s">
        <v>13</v>
      </c>
      <c r="C947" s="34" t="s">
        <v>16</v>
      </c>
      <c r="D947" s="34" t="s">
        <v>0</v>
      </c>
      <c r="E947" s="34" t="s">
        <v>864</v>
      </c>
      <c r="F947" s="107">
        <v>620</v>
      </c>
      <c r="G947" s="18">
        <v>1312</v>
      </c>
    </row>
    <row r="948" spans="1:7" ht="63.75" x14ac:dyDescent="0.2">
      <c r="A948" s="12" t="s">
        <v>394</v>
      </c>
      <c r="B948" s="15" t="s">
        <v>13</v>
      </c>
      <c r="C948" s="52" t="s">
        <v>16</v>
      </c>
      <c r="D948" s="52" t="s">
        <v>0</v>
      </c>
      <c r="E948" s="18" t="s">
        <v>155</v>
      </c>
      <c r="F948" s="54"/>
      <c r="G948" s="18">
        <f>G952+G950</f>
        <v>41592</v>
      </c>
    </row>
    <row r="949" spans="1:7" ht="40.5" hidden="1" customHeight="1" x14ac:dyDescent="0.2">
      <c r="A949" s="88" t="s">
        <v>375</v>
      </c>
      <c r="B949" s="15" t="s">
        <v>13</v>
      </c>
      <c r="C949" s="52" t="s">
        <v>16</v>
      </c>
      <c r="D949" s="52" t="s">
        <v>0</v>
      </c>
      <c r="E949" s="18" t="s">
        <v>155</v>
      </c>
      <c r="F949" s="54">
        <v>200</v>
      </c>
      <c r="G949" s="18">
        <f>G950</f>
        <v>0</v>
      </c>
    </row>
    <row r="950" spans="1:7" ht="42.75" hidden="1" customHeight="1" x14ac:dyDescent="0.2">
      <c r="A950" s="88" t="s">
        <v>376</v>
      </c>
      <c r="B950" s="15" t="s">
        <v>13</v>
      </c>
      <c r="C950" s="52" t="s">
        <v>16</v>
      </c>
      <c r="D950" s="52" t="s">
        <v>0</v>
      </c>
      <c r="E950" s="18" t="s">
        <v>155</v>
      </c>
      <c r="F950" s="54">
        <v>240</v>
      </c>
      <c r="G950" s="18">
        <f>18684-18684</f>
        <v>0</v>
      </c>
    </row>
    <row r="951" spans="1:7" ht="41.45" customHeight="1" x14ac:dyDescent="0.2">
      <c r="A951" s="14" t="s">
        <v>95</v>
      </c>
      <c r="B951" s="15" t="s">
        <v>13</v>
      </c>
      <c r="C951" s="52" t="s">
        <v>16</v>
      </c>
      <c r="D951" s="52" t="s">
        <v>0</v>
      </c>
      <c r="E951" s="18" t="s">
        <v>155</v>
      </c>
      <c r="F951" s="54">
        <v>600</v>
      </c>
      <c r="G951" s="18">
        <f>G952</f>
        <v>41592</v>
      </c>
    </row>
    <row r="952" spans="1:7" ht="20.45" customHeight="1" x14ac:dyDescent="0.2">
      <c r="A952" s="88" t="s">
        <v>133</v>
      </c>
      <c r="B952" s="15" t="s">
        <v>13</v>
      </c>
      <c r="C952" s="52" t="s">
        <v>16</v>
      </c>
      <c r="D952" s="52" t="s">
        <v>0</v>
      </c>
      <c r="E952" s="18" t="s">
        <v>155</v>
      </c>
      <c r="F952" s="54">
        <v>620</v>
      </c>
      <c r="G952" s="18">
        <f>7505+34000-1000+1088-1</f>
        <v>41592</v>
      </c>
    </row>
    <row r="953" spans="1:7" ht="47.45" customHeight="1" x14ac:dyDescent="0.2">
      <c r="A953" s="199" t="s">
        <v>364</v>
      </c>
      <c r="B953" s="193" t="s">
        <v>13</v>
      </c>
      <c r="C953" s="200" t="s">
        <v>16</v>
      </c>
      <c r="D953" s="200" t="s">
        <v>0</v>
      </c>
      <c r="E953" s="67" t="s">
        <v>373</v>
      </c>
      <c r="F953" s="67" t="s">
        <v>365</v>
      </c>
      <c r="G953" s="201">
        <f>G954</f>
        <v>1203</v>
      </c>
    </row>
    <row r="954" spans="1:7" ht="38.25" x14ac:dyDescent="0.2">
      <c r="A954" s="30" t="s">
        <v>366</v>
      </c>
      <c r="B954" s="194" t="s">
        <v>13</v>
      </c>
      <c r="C954" s="38" t="s">
        <v>16</v>
      </c>
      <c r="D954" s="38" t="s">
        <v>0</v>
      </c>
      <c r="E954" s="70" t="s">
        <v>374</v>
      </c>
      <c r="F954" s="70"/>
      <c r="G954" s="202">
        <f>G955</f>
        <v>1203</v>
      </c>
    </row>
    <row r="955" spans="1:7" ht="41.25" customHeight="1" x14ac:dyDescent="0.2">
      <c r="A955" s="29" t="s">
        <v>95</v>
      </c>
      <c r="B955" s="194" t="s">
        <v>13</v>
      </c>
      <c r="C955" s="38" t="s">
        <v>16</v>
      </c>
      <c r="D955" s="38" t="s">
        <v>0</v>
      </c>
      <c r="E955" s="70" t="s">
        <v>374</v>
      </c>
      <c r="F955" s="70" t="s">
        <v>74</v>
      </c>
      <c r="G955" s="202">
        <f>G956</f>
        <v>1203</v>
      </c>
    </row>
    <row r="956" spans="1:7" ht="40.5" customHeight="1" x14ac:dyDescent="0.2">
      <c r="A956" s="164" t="s">
        <v>367</v>
      </c>
      <c r="B956" s="196" t="s">
        <v>13</v>
      </c>
      <c r="C956" s="42" t="s">
        <v>16</v>
      </c>
      <c r="D956" s="42" t="s">
        <v>0</v>
      </c>
      <c r="E956" s="195" t="s">
        <v>374</v>
      </c>
      <c r="F956" s="195" t="s">
        <v>171</v>
      </c>
      <c r="G956" s="203">
        <v>1203</v>
      </c>
    </row>
    <row r="957" spans="1:7" ht="40.5" customHeight="1" x14ac:dyDescent="0.2">
      <c r="A957" s="55" t="s">
        <v>550</v>
      </c>
      <c r="B957" s="204" t="s">
        <v>13</v>
      </c>
      <c r="C957" s="17" t="s">
        <v>16</v>
      </c>
      <c r="D957" s="17" t="s">
        <v>0</v>
      </c>
      <c r="E957" s="34" t="s">
        <v>551</v>
      </c>
      <c r="F957" s="34"/>
      <c r="G957" s="142">
        <f>G958</f>
        <v>280</v>
      </c>
    </row>
    <row r="958" spans="1:7" ht="40.5" customHeight="1" x14ac:dyDescent="0.2">
      <c r="A958" s="55" t="s">
        <v>391</v>
      </c>
      <c r="B958" s="204" t="s">
        <v>13</v>
      </c>
      <c r="C958" s="17" t="s">
        <v>16</v>
      </c>
      <c r="D958" s="17" t="s">
        <v>0</v>
      </c>
      <c r="E958" s="34" t="s">
        <v>552</v>
      </c>
      <c r="F958" s="34"/>
      <c r="G958" s="142">
        <f>G959</f>
        <v>280</v>
      </c>
    </row>
    <row r="959" spans="1:7" ht="40.5" customHeight="1" x14ac:dyDescent="0.2">
      <c r="A959" s="59" t="s">
        <v>95</v>
      </c>
      <c r="B959" s="204" t="s">
        <v>13</v>
      </c>
      <c r="C959" s="17" t="s">
        <v>16</v>
      </c>
      <c r="D959" s="17" t="s">
        <v>0</v>
      </c>
      <c r="E959" s="34" t="s">
        <v>552</v>
      </c>
      <c r="F959" s="34" t="s">
        <v>74</v>
      </c>
      <c r="G959" s="142">
        <f>G960</f>
        <v>280</v>
      </c>
    </row>
    <row r="960" spans="1:7" x14ac:dyDescent="0.2">
      <c r="A960" s="59" t="s">
        <v>133</v>
      </c>
      <c r="B960" s="204" t="s">
        <v>13</v>
      </c>
      <c r="C960" s="17" t="s">
        <v>16</v>
      </c>
      <c r="D960" s="17" t="s">
        <v>0</v>
      </c>
      <c r="E960" s="34" t="s">
        <v>552</v>
      </c>
      <c r="F960" s="34" t="s">
        <v>184</v>
      </c>
      <c r="G960" s="142">
        <v>280</v>
      </c>
    </row>
    <row r="961" spans="1:7" ht="63.75" x14ac:dyDescent="0.2">
      <c r="A961" s="55" t="s">
        <v>489</v>
      </c>
      <c r="B961" s="196" t="s">
        <v>13</v>
      </c>
      <c r="C961" s="165" t="s">
        <v>16</v>
      </c>
      <c r="D961" s="165" t="s">
        <v>0</v>
      </c>
      <c r="E961" s="56" t="s">
        <v>491</v>
      </c>
      <c r="F961" s="34"/>
      <c r="G961" s="142">
        <f>G962</f>
        <v>23711</v>
      </c>
    </row>
    <row r="962" spans="1:7" ht="40.5" customHeight="1" x14ac:dyDescent="0.2">
      <c r="A962" s="55" t="s">
        <v>490</v>
      </c>
      <c r="B962" s="196" t="s">
        <v>13</v>
      </c>
      <c r="C962" s="165" t="s">
        <v>16</v>
      </c>
      <c r="D962" s="165" t="s">
        <v>0</v>
      </c>
      <c r="E962" s="56" t="s">
        <v>491</v>
      </c>
      <c r="F962" s="34"/>
      <c r="G962" s="142">
        <f>G963</f>
        <v>23711</v>
      </c>
    </row>
    <row r="963" spans="1:7" ht="40.5" customHeight="1" x14ac:dyDescent="0.2">
      <c r="A963" s="14" t="s">
        <v>95</v>
      </c>
      <c r="B963" s="196" t="s">
        <v>13</v>
      </c>
      <c r="C963" s="165" t="s">
        <v>16</v>
      </c>
      <c r="D963" s="165" t="s">
        <v>0</v>
      </c>
      <c r="E963" s="56" t="s">
        <v>491</v>
      </c>
      <c r="F963" s="34" t="s">
        <v>74</v>
      </c>
      <c r="G963" s="142">
        <f>G964</f>
        <v>23711</v>
      </c>
    </row>
    <row r="964" spans="1:7" ht="19.5" customHeight="1" x14ac:dyDescent="0.2">
      <c r="A964" s="88" t="s">
        <v>133</v>
      </c>
      <c r="B964" s="196" t="s">
        <v>13</v>
      </c>
      <c r="C964" s="165" t="s">
        <v>16</v>
      </c>
      <c r="D964" s="165" t="s">
        <v>0</v>
      </c>
      <c r="E964" s="56" t="s">
        <v>491</v>
      </c>
      <c r="F964" s="34" t="s">
        <v>184</v>
      </c>
      <c r="G964" s="142">
        <f>7371+1+15600+739</f>
        <v>23711</v>
      </c>
    </row>
    <row r="965" spans="1:7" ht="45.75" customHeight="1" x14ac:dyDescent="0.2">
      <c r="A965" s="45" t="s">
        <v>828</v>
      </c>
      <c r="B965" s="196" t="s">
        <v>13</v>
      </c>
      <c r="C965" s="165" t="s">
        <v>16</v>
      </c>
      <c r="D965" s="165" t="s">
        <v>0</v>
      </c>
      <c r="E965" s="56" t="s">
        <v>830</v>
      </c>
      <c r="F965" s="34"/>
      <c r="G965" s="142">
        <f>G966</f>
        <v>769</v>
      </c>
    </row>
    <row r="966" spans="1:7" ht="61.5" customHeight="1" x14ac:dyDescent="0.2">
      <c r="A966" s="45" t="s">
        <v>829</v>
      </c>
      <c r="B966" s="196" t="s">
        <v>13</v>
      </c>
      <c r="C966" s="165" t="s">
        <v>16</v>
      </c>
      <c r="D966" s="165" t="s">
        <v>0</v>
      </c>
      <c r="E966" s="56" t="s">
        <v>831</v>
      </c>
      <c r="F966" s="34"/>
      <c r="G966" s="142">
        <f>G967</f>
        <v>769</v>
      </c>
    </row>
    <row r="967" spans="1:7" ht="49.5" customHeight="1" x14ac:dyDescent="0.2">
      <c r="A967" s="14" t="s">
        <v>95</v>
      </c>
      <c r="B967" s="196" t="s">
        <v>13</v>
      </c>
      <c r="C967" s="165" t="s">
        <v>16</v>
      </c>
      <c r="D967" s="165" t="s">
        <v>0</v>
      </c>
      <c r="E967" s="56" t="s">
        <v>831</v>
      </c>
      <c r="F967" s="34" t="s">
        <v>74</v>
      </c>
      <c r="G967" s="142">
        <f>G968</f>
        <v>769</v>
      </c>
    </row>
    <row r="968" spans="1:7" ht="27" customHeight="1" x14ac:dyDescent="0.2">
      <c r="A968" s="88" t="s">
        <v>133</v>
      </c>
      <c r="B968" s="196" t="s">
        <v>13</v>
      </c>
      <c r="C968" s="165" t="s">
        <v>16</v>
      </c>
      <c r="D968" s="165" t="s">
        <v>0</v>
      </c>
      <c r="E968" s="56" t="s">
        <v>831</v>
      </c>
      <c r="F968" s="34" t="s">
        <v>184</v>
      </c>
      <c r="G968" s="142">
        <v>769</v>
      </c>
    </row>
    <row r="969" spans="1:7" ht="102" x14ac:dyDescent="0.2">
      <c r="A969" s="45" t="s">
        <v>634</v>
      </c>
      <c r="B969" s="196" t="s">
        <v>13</v>
      </c>
      <c r="C969" s="165" t="s">
        <v>16</v>
      </c>
      <c r="D969" s="165" t="s">
        <v>0</v>
      </c>
      <c r="E969" s="56" t="s">
        <v>593</v>
      </c>
      <c r="F969" s="34"/>
      <c r="G969" s="142">
        <f>G970</f>
        <v>21462</v>
      </c>
    </row>
    <row r="970" spans="1:7" ht="51" x14ac:dyDescent="0.2">
      <c r="A970" s="45" t="s">
        <v>591</v>
      </c>
      <c r="B970" s="196" t="s">
        <v>13</v>
      </c>
      <c r="C970" s="165" t="s">
        <v>16</v>
      </c>
      <c r="D970" s="165" t="s">
        <v>0</v>
      </c>
      <c r="E970" s="56" t="s">
        <v>594</v>
      </c>
      <c r="F970" s="34"/>
      <c r="G970" s="142">
        <f>G971</f>
        <v>21462</v>
      </c>
    </row>
    <row r="971" spans="1:7" ht="38.25" x14ac:dyDescent="0.2">
      <c r="A971" s="45" t="s">
        <v>592</v>
      </c>
      <c r="B971" s="196" t="s">
        <v>13</v>
      </c>
      <c r="C971" s="165" t="s">
        <v>16</v>
      </c>
      <c r="D971" s="165" t="s">
        <v>0</v>
      </c>
      <c r="E971" s="56" t="s">
        <v>595</v>
      </c>
      <c r="F971" s="34"/>
      <c r="G971" s="142">
        <f>G972</f>
        <v>21462</v>
      </c>
    </row>
    <row r="972" spans="1:7" ht="51" x14ac:dyDescent="0.2">
      <c r="A972" s="14" t="s">
        <v>95</v>
      </c>
      <c r="B972" s="196" t="s">
        <v>13</v>
      </c>
      <c r="C972" s="165" t="s">
        <v>16</v>
      </c>
      <c r="D972" s="165" t="s">
        <v>0</v>
      </c>
      <c r="E972" s="56" t="s">
        <v>595</v>
      </c>
      <c r="F972" s="34" t="s">
        <v>74</v>
      </c>
      <c r="G972" s="142">
        <f>G973</f>
        <v>21462</v>
      </c>
    </row>
    <row r="973" spans="1:7" ht="19.5" customHeight="1" x14ac:dyDescent="0.2">
      <c r="A973" s="88" t="s">
        <v>133</v>
      </c>
      <c r="B973" s="196" t="s">
        <v>13</v>
      </c>
      <c r="C973" s="165" t="s">
        <v>16</v>
      </c>
      <c r="D973" s="165" t="s">
        <v>0</v>
      </c>
      <c r="E973" s="56" t="s">
        <v>595</v>
      </c>
      <c r="F973" s="34" t="s">
        <v>184</v>
      </c>
      <c r="G973" s="142">
        <v>21462</v>
      </c>
    </row>
    <row r="974" spans="1:7" x14ac:dyDescent="0.2">
      <c r="A974" s="91" t="s">
        <v>18</v>
      </c>
      <c r="B974" s="15" t="s">
        <v>13</v>
      </c>
      <c r="C974" s="52" t="s">
        <v>16</v>
      </c>
      <c r="D974" s="52" t="s">
        <v>3</v>
      </c>
      <c r="E974" s="18"/>
      <c r="F974" s="54"/>
      <c r="G974" s="18">
        <f>G975+G1053+G1058</f>
        <v>786166</v>
      </c>
    </row>
    <row r="975" spans="1:7" ht="25.5" x14ac:dyDescent="0.2">
      <c r="A975" s="45" t="s">
        <v>718</v>
      </c>
      <c r="B975" s="15" t="s">
        <v>13</v>
      </c>
      <c r="C975" s="52" t="s">
        <v>16</v>
      </c>
      <c r="D975" s="52" t="s">
        <v>3</v>
      </c>
      <c r="E975" s="18" t="s">
        <v>213</v>
      </c>
      <c r="F975" s="54"/>
      <c r="G975" s="18">
        <f>G976+G980+G988+G992+G996+G1003+G1011+G1015+G1022+G984+G1029+G1038+G1034+G1045+G1049</f>
        <v>764548</v>
      </c>
    </row>
    <row r="976" spans="1:7" ht="76.5" x14ac:dyDescent="0.2">
      <c r="A976" s="45" t="s">
        <v>454</v>
      </c>
      <c r="B976" s="15" t="s">
        <v>13</v>
      </c>
      <c r="C976" s="52" t="s">
        <v>16</v>
      </c>
      <c r="D976" s="52" t="s">
        <v>3</v>
      </c>
      <c r="E976" s="18" t="s">
        <v>157</v>
      </c>
      <c r="F976" s="54"/>
      <c r="G976" s="18">
        <f>G977</f>
        <v>483737</v>
      </c>
    </row>
    <row r="977" spans="1:7" ht="118.9" customHeight="1" x14ac:dyDescent="0.2">
      <c r="A977" s="258" t="s">
        <v>441</v>
      </c>
      <c r="B977" s="15" t="s">
        <v>13</v>
      </c>
      <c r="C977" s="52" t="s">
        <v>16</v>
      </c>
      <c r="D977" s="52" t="s">
        <v>3</v>
      </c>
      <c r="E977" s="18" t="s">
        <v>156</v>
      </c>
      <c r="F977" s="54"/>
      <c r="G977" s="18">
        <f>G978</f>
        <v>483737</v>
      </c>
    </row>
    <row r="978" spans="1:7" ht="42" customHeight="1" x14ac:dyDescent="0.2">
      <c r="A978" s="14" t="s">
        <v>95</v>
      </c>
      <c r="B978" s="15" t="s">
        <v>13</v>
      </c>
      <c r="C978" s="52" t="s">
        <v>16</v>
      </c>
      <c r="D978" s="52" t="s">
        <v>3</v>
      </c>
      <c r="E978" s="18" t="s">
        <v>156</v>
      </c>
      <c r="F978" s="54">
        <v>600</v>
      </c>
      <c r="G978" s="18">
        <f>G979</f>
        <v>483737</v>
      </c>
    </row>
    <row r="979" spans="1:7" x14ac:dyDescent="0.2">
      <c r="A979" s="88" t="s">
        <v>133</v>
      </c>
      <c r="B979" s="15" t="s">
        <v>13</v>
      </c>
      <c r="C979" s="52" t="s">
        <v>16</v>
      </c>
      <c r="D979" s="52" t="s">
        <v>3</v>
      </c>
      <c r="E979" s="18" t="s">
        <v>156</v>
      </c>
      <c r="F979" s="54">
        <v>620</v>
      </c>
      <c r="G979" s="18">
        <f>456852+26885</f>
        <v>483737</v>
      </c>
    </row>
    <row r="980" spans="1:7" ht="66" customHeight="1" x14ac:dyDescent="0.2">
      <c r="A980" s="90" t="s">
        <v>455</v>
      </c>
      <c r="B980" s="15" t="s">
        <v>13</v>
      </c>
      <c r="C980" s="52" t="s">
        <v>16</v>
      </c>
      <c r="D980" s="52" t="s">
        <v>3</v>
      </c>
      <c r="E980" s="18" t="s">
        <v>168</v>
      </c>
      <c r="F980" s="54"/>
      <c r="G980" s="18">
        <f>G981</f>
        <v>7340</v>
      </c>
    </row>
    <row r="981" spans="1:7" ht="69.599999999999994" customHeight="1" x14ac:dyDescent="0.2">
      <c r="A981" s="90" t="s">
        <v>442</v>
      </c>
      <c r="B981" s="15" t="s">
        <v>13</v>
      </c>
      <c r="C981" s="52" t="s">
        <v>16</v>
      </c>
      <c r="D981" s="52" t="s">
        <v>3</v>
      </c>
      <c r="E981" s="18" t="s">
        <v>167</v>
      </c>
      <c r="F981" s="54"/>
      <c r="G981" s="18">
        <f>G982</f>
        <v>7340</v>
      </c>
    </row>
    <row r="982" spans="1:7" ht="41.25" customHeight="1" x14ac:dyDescent="0.2">
      <c r="A982" s="14" t="s">
        <v>95</v>
      </c>
      <c r="B982" s="15" t="s">
        <v>13</v>
      </c>
      <c r="C982" s="52" t="s">
        <v>16</v>
      </c>
      <c r="D982" s="52" t="s">
        <v>3</v>
      </c>
      <c r="E982" s="18" t="s">
        <v>167</v>
      </c>
      <c r="F982" s="54">
        <v>600</v>
      </c>
      <c r="G982" s="18">
        <f>G983</f>
        <v>7340</v>
      </c>
    </row>
    <row r="983" spans="1:7" ht="39" customHeight="1" x14ac:dyDescent="0.2">
      <c r="A983" s="88" t="s">
        <v>172</v>
      </c>
      <c r="B983" s="15" t="s">
        <v>13</v>
      </c>
      <c r="C983" s="52" t="s">
        <v>16</v>
      </c>
      <c r="D983" s="52" t="s">
        <v>3</v>
      </c>
      <c r="E983" s="18" t="s">
        <v>167</v>
      </c>
      <c r="F983" s="54">
        <v>630</v>
      </c>
      <c r="G983" s="18">
        <v>7340</v>
      </c>
    </row>
    <row r="984" spans="1:7" ht="38.25" x14ac:dyDescent="0.2">
      <c r="A984" s="88" t="s">
        <v>475</v>
      </c>
      <c r="B984" s="34" t="s">
        <v>13</v>
      </c>
      <c r="C984" s="34" t="s">
        <v>16</v>
      </c>
      <c r="D984" s="52" t="s">
        <v>3</v>
      </c>
      <c r="E984" s="34" t="s">
        <v>150</v>
      </c>
      <c r="F984" s="107"/>
      <c r="G984" s="18">
        <f>G985</f>
        <v>1152</v>
      </c>
    </row>
    <row r="985" spans="1:7" ht="63.75" x14ac:dyDescent="0.2">
      <c r="A985" s="45" t="s">
        <v>394</v>
      </c>
      <c r="B985" s="34" t="s">
        <v>13</v>
      </c>
      <c r="C985" s="34" t="s">
        <v>16</v>
      </c>
      <c r="D985" s="52" t="s">
        <v>3</v>
      </c>
      <c r="E985" s="34" t="s">
        <v>151</v>
      </c>
      <c r="F985" s="107"/>
      <c r="G985" s="18">
        <f>G986</f>
        <v>1152</v>
      </c>
    </row>
    <row r="986" spans="1:7" ht="51" x14ac:dyDescent="0.2">
      <c r="A986" s="88" t="s">
        <v>95</v>
      </c>
      <c r="B986" s="34" t="s">
        <v>13</v>
      </c>
      <c r="C986" s="34" t="s">
        <v>16</v>
      </c>
      <c r="D986" s="52" t="s">
        <v>3</v>
      </c>
      <c r="E986" s="34" t="s">
        <v>151</v>
      </c>
      <c r="F986" s="107">
        <v>600</v>
      </c>
      <c r="G986" s="18">
        <f>G987</f>
        <v>1152</v>
      </c>
    </row>
    <row r="987" spans="1:7" x14ac:dyDescent="0.2">
      <c r="A987" s="88" t="s">
        <v>133</v>
      </c>
      <c r="B987" s="34" t="s">
        <v>13</v>
      </c>
      <c r="C987" s="34" t="s">
        <v>16</v>
      </c>
      <c r="D987" s="52" t="s">
        <v>3</v>
      </c>
      <c r="E987" s="34" t="s">
        <v>151</v>
      </c>
      <c r="F987" s="107">
        <v>620</v>
      </c>
      <c r="G987" s="18">
        <v>1152</v>
      </c>
    </row>
    <row r="988" spans="1:7" ht="38.25" x14ac:dyDescent="0.2">
      <c r="A988" s="88" t="s">
        <v>456</v>
      </c>
      <c r="B988" s="15" t="s">
        <v>13</v>
      </c>
      <c r="C988" s="52" t="s">
        <v>16</v>
      </c>
      <c r="D988" s="52" t="s">
        <v>3</v>
      </c>
      <c r="E988" s="18" t="s">
        <v>175</v>
      </c>
      <c r="F988" s="54"/>
      <c r="G988" s="18">
        <f>G989</f>
        <v>880</v>
      </c>
    </row>
    <row r="989" spans="1:7" ht="66" customHeight="1" x14ac:dyDescent="0.2">
      <c r="A989" s="45" t="s">
        <v>391</v>
      </c>
      <c r="B989" s="15" t="s">
        <v>13</v>
      </c>
      <c r="C989" s="52" t="s">
        <v>16</v>
      </c>
      <c r="D989" s="52" t="s">
        <v>3</v>
      </c>
      <c r="E989" s="18" t="s">
        <v>176</v>
      </c>
      <c r="F989" s="54"/>
      <c r="G989" s="18">
        <f>G990</f>
        <v>880</v>
      </c>
    </row>
    <row r="990" spans="1:7" ht="39.75" customHeight="1" x14ac:dyDescent="0.2">
      <c r="A990" s="88" t="s">
        <v>95</v>
      </c>
      <c r="B990" s="15" t="s">
        <v>13</v>
      </c>
      <c r="C990" s="52" t="s">
        <v>16</v>
      </c>
      <c r="D990" s="52" t="s">
        <v>3</v>
      </c>
      <c r="E990" s="18" t="s">
        <v>176</v>
      </c>
      <c r="F990" s="54">
        <v>600</v>
      </c>
      <c r="G990" s="18">
        <f>G991</f>
        <v>880</v>
      </c>
    </row>
    <row r="991" spans="1:7" x14ac:dyDescent="0.2">
      <c r="A991" s="88" t="s">
        <v>133</v>
      </c>
      <c r="B991" s="15" t="s">
        <v>13</v>
      </c>
      <c r="C991" s="52" t="s">
        <v>16</v>
      </c>
      <c r="D991" s="52" t="s">
        <v>3</v>
      </c>
      <c r="E991" s="18" t="s">
        <v>176</v>
      </c>
      <c r="F991" s="54">
        <v>620</v>
      </c>
      <c r="G991" s="18">
        <f>570+310</f>
        <v>880</v>
      </c>
    </row>
    <row r="992" spans="1:7" ht="81" customHeight="1" x14ac:dyDescent="0.2">
      <c r="A992" s="45" t="s">
        <v>457</v>
      </c>
      <c r="B992" s="15" t="s">
        <v>13</v>
      </c>
      <c r="C992" s="52" t="s">
        <v>16</v>
      </c>
      <c r="D992" s="52" t="s">
        <v>3</v>
      </c>
      <c r="E992" s="18" t="s">
        <v>177</v>
      </c>
      <c r="F992" s="54"/>
      <c r="G992" s="18">
        <f>G993</f>
        <v>7928</v>
      </c>
    </row>
    <row r="993" spans="1:7" ht="63.75" x14ac:dyDescent="0.2">
      <c r="A993" s="45" t="s">
        <v>394</v>
      </c>
      <c r="B993" s="15" t="s">
        <v>13</v>
      </c>
      <c r="C993" s="52" t="s">
        <v>16</v>
      </c>
      <c r="D993" s="52" t="s">
        <v>3</v>
      </c>
      <c r="E993" s="18" t="s">
        <v>178</v>
      </c>
      <c r="F993" s="54"/>
      <c r="G993" s="18">
        <f>G994</f>
        <v>7928</v>
      </c>
    </row>
    <row r="994" spans="1:7" ht="42.75" customHeight="1" x14ac:dyDescent="0.2">
      <c r="A994" s="88" t="s">
        <v>95</v>
      </c>
      <c r="B994" s="15" t="s">
        <v>13</v>
      </c>
      <c r="C994" s="52" t="s">
        <v>16</v>
      </c>
      <c r="D994" s="52" t="s">
        <v>3</v>
      </c>
      <c r="E994" s="18" t="s">
        <v>178</v>
      </c>
      <c r="F994" s="54">
        <v>600</v>
      </c>
      <c r="G994" s="18">
        <f>G995</f>
        <v>7928</v>
      </c>
    </row>
    <row r="995" spans="1:7" x14ac:dyDescent="0.2">
      <c r="A995" s="88" t="s">
        <v>133</v>
      </c>
      <c r="B995" s="15" t="s">
        <v>13</v>
      </c>
      <c r="C995" s="52" t="s">
        <v>16</v>
      </c>
      <c r="D995" s="52" t="s">
        <v>3</v>
      </c>
      <c r="E995" s="18" t="s">
        <v>178</v>
      </c>
      <c r="F995" s="54">
        <v>620</v>
      </c>
      <c r="G995" s="18">
        <v>7928</v>
      </c>
    </row>
    <row r="996" spans="1:7" ht="51" x14ac:dyDescent="0.2">
      <c r="A996" s="88" t="s">
        <v>316</v>
      </c>
      <c r="B996" s="15" t="s">
        <v>13</v>
      </c>
      <c r="C996" s="52" t="s">
        <v>16</v>
      </c>
      <c r="D996" s="52" t="s">
        <v>3</v>
      </c>
      <c r="E996" s="146" t="s">
        <v>173</v>
      </c>
      <c r="F996" s="52"/>
      <c r="G996" s="18">
        <f>G997+G1000</f>
        <v>87919</v>
      </c>
    </row>
    <row r="997" spans="1:7" ht="63.75" x14ac:dyDescent="0.2">
      <c r="A997" s="12" t="s">
        <v>443</v>
      </c>
      <c r="B997" s="15" t="s">
        <v>13</v>
      </c>
      <c r="C997" s="52" t="s">
        <v>16</v>
      </c>
      <c r="D997" s="52" t="s">
        <v>3</v>
      </c>
      <c r="E997" s="18" t="s">
        <v>174</v>
      </c>
      <c r="F997" s="54"/>
      <c r="G997" s="18">
        <f>G998</f>
        <v>39793</v>
      </c>
    </row>
    <row r="998" spans="1:7" ht="42" customHeight="1" x14ac:dyDescent="0.2">
      <c r="A998" s="14" t="s">
        <v>95</v>
      </c>
      <c r="B998" s="15" t="s">
        <v>13</v>
      </c>
      <c r="C998" s="52" t="s">
        <v>16</v>
      </c>
      <c r="D998" s="52" t="s">
        <v>3</v>
      </c>
      <c r="E998" s="18" t="s">
        <v>174</v>
      </c>
      <c r="F998" s="54">
        <v>600</v>
      </c>
      <c r="G998" s="18">
        <f>G999</f>
        <v>39793</v>
      </c>
    </row>
    <row r="999" spans="1:7" x14ac:dyDescent="0.2">
      <c r="A999" s="88" t="s">
        <v>133</v>
      </c>
      <c r="B999" s="15" t="s">
        <v>13</v>
      </c>
      <c r="C999" s="52" t="s">
        <v>16</v>
      </c>
      <c r="D999" s="52" t="s">
        <v>3</v>
      </c>
      <c r="E999" s="18" t="s">
        <v>174</v>
      </c>
      <c r="F999" s="54">
        <v>620</v>
      </c>
      <c r="G999" s="18">
        <v>39793</v>
      </c>
    </row>
    <row r="1000" spans="1:7" ht="63.75" x14ac:dyDescent="0.2">
      <c r="A1000" s="45" t="s">
        <v>623</v>
      </c>
      <c r="B1000" s="15" t="s">
        <v>13</v>
      </c>
      <c r="C1000" s="52" t="s">
        <v>16</v>
      </c>
      <c r="D1000" s="52" t="s">
        <v>3</v>
      </c>
      <c r="E1000" s="18" t="s">
        <v>624</v>
      </c>
      <c r="F1000" s="54"/>
      <c r="G1000" s="18">
        <f>G1001</f>
        <v>48126</v>
      </c>
    </row>
    <row r="1001" spans="1:7" ht="51" x14ac:dyDescent="0.2">
      <c r="A1001" s="14" t="s">
        <v>95</v>
      </c>
      <c r="B1001" s="15" t="s">
        <v>13</v>
      </c>
      <c r="C1001" s="52" t="s">
        <v>16</v>
      </c>
      <c r="D1001" s="52" t="s">
        <v>3</v>
      </c>
      <c r="E1001" s="18" t="s">
        <v>624</v>
      </c>
      <c r="F1001" s="54">
        <v>600</v>
      </c>
      <c r="G1001" s="18">
        <f>G1002</f>
        <v>48126</v>
      </c>
    </row>
    <row r="1002" spans="1:7" x14ac:dyDescent="0.2">
      <c r="A1002" s="88" t="s">
        <v>133</v>
      </c>
      <c r="B1002" s="15" t="s">
        <v>13</v>
      </c>
      <c r="C1002" s="52" t="s">
        <v>16</v>
      </c>
      <c r="D1002" s="52" t="s">
        <v>3</v>
      </c>
      <c r="E1002" s="18" t="s">
        <v>624</v>
      </c>
      <c r="F1002" s="54">
        <v>620</v>
      </c>
      <c r="G1002" s="18">
        <f>5+48121</f>
        <v>48126</v>
      </c>
    </row>
    <row r="1003" spans="1:7" ht="55.5" customHeight="1" x14ac:dyDescent="0.2">
      <c r="A1003" s="45" t="s">
        <v>476</v>
      </c>
      <c r="B1003" s="15" t="s">
        <v>13</v>
      </c>
      <c r="C1003" s="52" t="s">
        <v>16</v>
      </c>
      <c r="D1003" s="52" t="s">
        <v>3</v>
      </c>
      <c r="E1003" s="18" t="s">
        <v>169</v>
      </c>
      <c r="F1003" s="54"/>
      <c r="G1003" s="18">
        <f>G1004</f>
        <v>782</v>
      </c>
    </row>
    <row r="1004" spans="1:7" ht="129" customHeight="1" x14ac:dyDescent="0.2">
      <c r="A1004" s="45" t="s">
        <v>444</v>
      </c>
      <c r="B1004" s="15" t="s">
        <v>13</v>
      </c>
      <c r="C1004" s="52" t="s">
        <v>16</v>
      </c>
      <c r="D1004" s="52" t="s">
        <v>3</v>
      </c>
      <c r="E1004" s="146" t="s">
        <v>170</v>
      </c>
      <c r="F1004" s="52"/>
      <c r="G1004" s="18">
        <f>G1005</f>
        <v>782</v>
      </c>
    </row>
    <row r="1005" spans="1:7" ht="40.5" customHeight="1" x14ac:dyDescent="0.2">
      <c r="A1005" s="14" t="s">
        <v>95</v>
      </c>
      <c r="B1005" s="15" t="s">
        <v>13</v>
      </c>
      <c r="C1005" s="52" t="s">
        <v>16</v>
      </c>
      <c r="D1005" s="52" t="s">
        <v>3</v>
      </c>
      <c r="E1005" s="146" t="s">
        <v>170</v>
      </c>
      <c r="F1005" s="52" t="s">
        <v>74</v>
      </c>
      <c r="G1005" s="18">
        <f>G1006</f>
        <v>782</v>
      </c>
    </row>
    <row r="1006" spans="1:7" ht="42" customHeight="1" x14ac:dyDescent="0.2">
      <c r="A1006" s="88" t="s">
        <v>172</v>
      </c>
      <c r="B1006" s="15" t="s">
        <v>13</v>
      </c>
      <c r="C1006" s="52" t="s">
        <v>16</v>
      </c>
      <c r="D1006" s="52" t="s">
        <v>3</v>
      </c>
      <c r="E1006" s="146" t="s">
        <v>170</v>
      </c>
      <c r="F1006" s="52" t="s">
        <v>171</v>
      </c>
      <c r="G1006" s="18">
        <v>782</v>
      </c>
    </row>
    <row r="1007" spans="1:7" ht="54" hidden="1" customHeight="1" x14ac:dyDescent="0.2">
      <c r="A1007" s="88"/>
      <c r="B1007" s="15"/>
      <c r="C1007" s="52"/>
      <c r="D1007" s="52"/>
      <c r="E1007" s="146"/>
      <c r="F1007" s="52"/>
      <c r="G1007" s="18"/>
    </row>
    <row r="1008" spans="1:7" hidden="1" x14ac:dyDescent="0.2">
      <c r="A1008" s="12"/>
      <c r="B1008" s="15"/>
      <c r="C1008" s="52"/>
      <c r="D1008" s="52"/>
      <c r="E1008" s="18"/>
      <c r="F1008" s="54"/>
      <c r="G1008" s="18"/>
    </row>
    <row r="1009" spans="1:7" hidden="1" x14ac:dyDescent="0.2">
      <c r="A1009" s="14"/>
      <c r="B1009" s="15"/>
      <c r="C1009" s="52"/>
      <c r="D1009" s="52"/>
      <c r="E1009" s="18"/>
      <c r="F1009" s="54"/>
      <c r="G1009" s="18"/>
    </row>
    <row r="1010" spans="1:7" hidden="1" x14ac:dyDescent="0.2">
      <c r="A1010" s="88"/>
      <c r="B1010" s="15"/>
      <c r="C1010" s="52"/>
      <c r="D1010" s="52"/>
      <c r="E1010" s="18"/>
      <c r="F1010" s="54"/>
      <c r="G1010" s="18"/>
    </row>
    <row r="1011" spans="1:7" ht="25.5" x14ac:dyDescent="0.2">
      <c r="A1011" s="88" t="s">
        <v>458</v>
      </c>
      <c r="B1011" s="15" t="s">
        <v>13</v>
      </c>
      <c r="C1011" s="52" t="s">
        <v>16</v>
      </c>
      <c r="D1011" s="52" t="s">
        <v>3</v>
      </c>
      <c r="E1011" s="18" t="s">
        <v>179</v>
      </c>
      <c r="F1011" s="54"/>
      <c r="G1011" s="18">
        <f>G1012</f>
        <v>13003</v>
      </c>
    </row>
    <row r="1012" spans="1:7" ht="63.75" x14ac:dyDescent="0.2">
      <c r="A1012" s="45" t="s">
        <v>445</v>
      </c>
      <c r="B1012" s="15" t="s">
        <v>13</v>
      </c>
      <c r="C1012" s="52" t="s">
        <v>16</v>
      </c>
      <c r="D1012" s="52" t="s">
        <v>3</v>
      </c>
      <c r="E1012" s="18" t="s">
        <v>180</v>
      </c>
      <c r="F1012" s="54"/>
      <c r="G1012" s="18">
        <f>G1013</f>
        <v>13003</v>
      </c>
    </row>
    <row r="1013" spans="1:7" ht="42.75" customHeight="1" x14ac:dyDescent="0.2">
      <c r="A1013" s="88" t="s">
        <v>95</v>
      </c>
      <c r="B1013" s="15" t="s">
        <v>13</v>
      </c>
      <c r="C1013" s="52" t="s">
        <v>16</v>
      </c>
      <c r="D1013" s="52" t="s">
        <v>3</v>
      </c>
      <c r="E1013" s="18" t="s">
        <v>180</v>
      </c>
      <c r="F1013" s="54">
        <v>600</v>
      </c>
      <c r="G1013" s="18">
        <f>G1014</f>
        <v>13003</v>
      </c>
    </row>
    <row r="1014" spans="1:7" x14ac:dyDescent="0.2">
      <c r="A1014" s="88" t="s">
        <v>133</v>
      </c>
      <c r="B1014" s="15" t="s">
        <v>13</v>
      </c>
      <c r="C1014" s="52" t="s">
        <v>16</v>
      </c>
      <c r="D1014" s="52" t="s">
        <v>3</v>
      </c>
      <c r="E1014" s="18" t="s">
        <v>180</v>
      </c>
      <c r="F1014" s="54">
        <v>620</v>
      </c>
      <c r="G1014" s="18">
        <v>13003</v>
      </c>
    </row>
    <row r="1015" spans="1:7" ht="51" x14ac:dyDescent="0.2">
      <c r="A1015" s="88" t="s">
        <v>459</v>
      </c>
      <c r="B1015" s="15" t="s">
        <v>13</v>
      </c>
      <c r="C1015" s="52" t="s">
        <v>16</v>
      </c>
      <c r="D1015" s="52" t="s">
        <v>3</v>
      </c>
      <c r="E1015" s="18" t="s">
        <v>152</v>
      </c>
      <c r="F1015" s="54"/>
      <c r="G1015" s="18">
        <f>G1019+G1016</f>
        <v>552</v>
      </c>
    </row>
    <row r="1016" spans="1:7" ht="76.5" x14ac:dyDescent="0.2">
      <c r="A1016" s="45" t="s">
        <v>781</v>
      </c>
      <c r="B1016" s="15" t="s">
        <v>13</v>
      </c>
      <c r="C1016" s="52" t="s">
        <v>16</v>
      </c>
      <c r="D1016" s="52" t="s">
        <v>3</v>
      </c>
      <c r="E1016" s="18" t="s">
        <v>863</v>
      </c>
      <c r="F1016" s="54"/>
      <c r="G1016" s="18">
        <f>G1017</f>
        <v>69</v>
      </c>
    </row>
    <row r="1017" spans="1:7" ht="51" x14ac:dyDescent="0.2">
      <c r="A1017" s="88" t="s">
        <v>95</v>
      </c>
      <c r="B1017" s="15" t="s">
        <v>13</v>
      </c>
      <c r="C1017" s="52" t="s">
        <v>16</v>
      </c>
      <c r="D1017" s="52" t="s">
        <v>3</v>
      </c>
      <c r="E1017" s="18" t="s">
        <v>863</v>
      </c>
      <c r="F1017" s="54">
        <v>600</v>
      </c>
      <c r="G1017" s="18">
        <f>G1018</f>
        <v>69</v>
      </c>
    </row>
    <row r="1018" spans="1:7" x14ac:dyDescent="0.2">
      <c r="A1018" s="88" t="s">
        <v>133</v>
      </c>
      <c r="B1018" s="15" t="s">
        <v>13</v>
      </c>
      <c r="C1018" s="52" t="s">
        <v>16</v>
      </c>
      <c r="D1018" s="52" t="s">
        <v>3</v>
      </c>
      <c r="E1018" s="18" t="s">
        <v>863</v>
      </c>
      <c r="F1018" s="54">
        <v>620</v>
      </c>
      <c r="G1018" s="18">
        <v>69</v>
      </c>
    </row>
    <row r="1019" spans="1:7" ht="76.5" x14ac:dyDescent="0.2">
      <c r="A1019" s="45" t="s">
        <v>76</v>
      </c>
      <c r="B1019" s="15" t="s">
        <v>13</v>
      </c>
      <c r="C1019" s="52" t="s">
        <v>16</v>
      </c>
      <c r="D1019" s="52" t="s">
        <v>3</v>
      </c>
      <c r="E1019" s="18" t="s">
        <v>153</v>
      </c>
      <c r="F1019" s="54"/>
      <c r="G1019" s="18">
        <f>G1020</f>
        <v>483</v>
      </c>
    </row>
    <row r="1020" spans="1:7" ht="40.5" customHeight="1" x14ac:dyDescent="0.2">
      <c r="A1020" s="88" t="s">
        <v>95</v>
      </c>
      <c r="B1020" s="15" t="s">
        <v>13</v>
      </c>
      <c r="C1020" s="52" t="s">
        <v>16</v>
      </c>
      <c r="D1020" s="52" t="s">
        <v>3</v>
      </c>
      <c r="E1020" s="18" t="s">
        <v>153</v>
      </c>
      <c r="F1020" s="54">
        <v>600</v>
      </c>
      <c r="G1020" s="18">
        <f>G1021</f>
        <v>483</v>
      </c>
    </row>
    <row r="1021" spans="1:7" x14ac:dyDescent="0.2">
      <c r="A1021" s="88" t="s">
        <v>133</v>
      </c>
      <c r="B1021" s="15" t="s">
        <v>13</v>
      </c>
      <c r="C1021" s="52" t="s">
        <v>16</v>
      </c>
      <c r="D1021" s="52" t="s">
        <v>3</v>
      </c>
      <c r="E1021" s="18" t="s">
        <v>153</v>
      </c>
      <c r="F1021" s="54">
        <v>620</v>
      </c>
      <c r="G1021" s="18">
        <v>483</v>
      </c>
    </row>
    <row r="1022" spans="1:7" ht="51.75" customHeight="1" x14ac:dyDescent="0.2">
      <c r="A1022" s="45" t="s">
        <v>460</v>
      </c>
      <c r="B1022" s="15" t="s">
        <v>13</v>
      </c>
      <c r="C1022" s="52" t="s">
        <v>16</v>
      </c>
      <c r="D1022" s="52" t="s">
        <v>3</v>
      </c>
      <c r="E1022" s="18" t="s">
        <v>154</v>
      </c>
      <c r="F1022" s="54"/>
      <c r="G1022" s="18">
        <f>G1026+G1023</f>
        <v>98073</v>
      </c>
    </row>
    <row r="1023" spans="1:7" ht="51.75" customHeight="1" x14ac:dyDescent="0.2">
      <c r="A1023" s="45" t="s">
        <v>781</v>
      </c>
      <c r="B1023" s="15" t="s">
        <v>13</v>
      </c>
      <c r="C1023" s="52" t="s">
        <v>16</v>
      </c>
      <c r="D1023" s="52" t="s">
        <v>3</v>
      </c>
      <c r="E1023" s="18" t="s">
        <v>864</v>
      </c>
      <c r="F1023" s="54"/>
      <c r="G1023" s="18">
        <f>G1024</f>
        <v>1742</v>
      </c>
    </row>
    <row r="1024" spans="1:7" ht="39" customHeight="1" x14ac:dyDescent="0.2">
      <c r="A1024" s="88" t="s">
        <v>95</v>
      </c>
      <c r="B1024" s="15" t="s">
        <v>13</v>
      </c>
      <c r="C1024" s="52" t="s">
        <v>16</v>
      </c>
      <c r="D1024" s="52" t="s">
        <v>3</v>
      </c>
      <c r="E1024" s="18" t="s">
        <v>864</v>
      </c>
      <c r="F1024" s="54">
        <v>600</v>
      </c>
      <c r="G1024" s="18">
        <f>G1025</f>
        <v>1742</v>
      </c>
    </row>
    <row r="1025" spans="1:7" ht="13.5" customHeight="1" x14ac:dyDescent="0.2">
      <c r="A1025" s="88" t="s">
        <v>133</v>
      </c>
      <c r="B1025" s="15" t="s">
        <v>13</v>
      </c>
      <c r="C1025" s="52" t="s">
        <v>16</v>
      </c>
      <c r="D1025" s="52" t="s">
        <v>3</v>
      </c>
      <c r="E1025" s="18" t="s">
        <v>864</v>
      </c>
      <c r="F1025" s="54">
        <v>620</v>
      </c>
      <c r="G1025" s="18">
        <v>1742</v>
      </c>
    </row>
    <row r="1026" spans="1:7" ht="67.900000000000006" customHeight="1" x14ac:dyDescent="0.2">
      <c r="A1026" s="90" t="s">
        <v>394</v>
      </c>
      <c r="B1026" s="15" t="s">
        <v>13</v>
      </c>
      <c r="C1026" s="52" t="s">
        <v>16</v>
      </c>
      <c r="D1026" s="52" t="s">
        <v>3</v>
      </c>
      <c r="E1026" s="18" t="s">
        <v>155</v>
      </c>
      <c r="F1026" s="54"/>
      <c r="G1026" s="18">
        <f>G1028</f>
        <v>96331</v>
      </c>
    </row>
    <row r="1027" spans="1:7" ht="43.5" customHeight="1" x14ac:dyDescent="0.2">
      <c r="A1027" s="14" t="s">
        <v>95</v>
      </c>
      <c r="B1027" s="15" t="s">
        <v>13</v>
      </c>
      <c r="C1027" s="52" t="s">
        <v>16</v>
      </c>
      <c r="D1027" s="52" t="s">
        <v>3</v>
      </c>
      <c r="E1027" s="18" t="s">
        <v>155</v>
      </c>
      <c r="F1027" s="54">
        <v>600</v>
      </c>
      <c r="G1027" s="18">
        <f>G1028</f>
        <v>96331</v>
      </c>
    </row>
    <row r="1028" spans="1:7" ht="18" customHeight="1" x14ac:dyDescent="0.2">
      <c r="A1028" s="88" t="s">
        <v>133</v>
      </c>
      <c r="B1028" s="15" t="s">
        <v>13</v>
      </c>
      <c r="C1028" s="52" t="s">
        <v>16</v>
      </c>
      <c r="D1028" s="52" t="s">
        <v>3</v>
      </c>
      <c r="E1028" s="18" t="s">
        <v>155</v>
      </c>
      <c r="F1028" s="54">
        <v>620</v>
      </c>
      <c r="G1028" s="18">
        <f>37661+56246+1000+1446-46-11-10+45</f>
        <v>96331</v>
      </c>
    </row>
    <row r="1029" spans="1:7" ht="114.75" x14ac:dyDescent="0.2">
      <c r="A1029" s="55" t="s">
        <v>550</v>
      </c>
      <c r="B1029" s="15" t="s">
        <v>13</v>
      </c>
      <c r="C1029" s="56" t="s">
        <v>16</v>
      </c>
      <c r="D1029" s="56" t="s">
        <v>3</v>
      </c>
      <c r="E1029" s="57" t="s">
        <v>551</v>
      </c>
      <c r="F1029" s="205"/>
      <c r="G1029" s="18">
        <f>G1030</f>
        <v>40</v>
      </c>
    </row>
    <row r="1030" spans="1:7" ht="63.75" x14ac:dyDescent="0.2">
      <c r="A1030" s="55" t="s">
        <v>391</v>
      </c>
      <c r="B1030" s="15" t="s">
        <v>13</v>
      </c>
      <c r="C1030" s="56" t="s">
        <v>16</v>
      </c>
      <c r="D1030" s="56" t="s">
        <v>3</v>
      </c>
      <c r="E1030" s="57" t="s">
        <v>552</v>
      </c>
      <c r="F1030" s="205"/>
      <c r="G1030" s="18">
        <f>G1031</f>
        <v>40</v>
      </c>
    </row>
    <row r="1031" spans="1:7" ht="41.25" customHeight="1" x14ac:dyDescent="0.2">
      <c r="A1031" s="59" t="s">
        <v>95</v>
      </c>
      <c r="B1031" s="15" t="s">
        <v>13</v>
      </c>
      <c r="C1031" s="56" t="s">
        <v>16</v>
      </c>
      <c r="D1031" s="56" t="s">
        <v>3</v>
      </c>
      <c r="E1031" s="57" t="s">
        <v>552</v>
      </c>
      <c r="F1031" s="58">
        <v>600</v>
      </c>
      <c r="G1031" s="18">
        <f>G1032</f>
        <v>40</v>
      </c>
    </row>
    <row r="1032" spans="1:7" x14ac:dyDescent="0.2">
      <c r="A1032" s="59" t="s">
        <v>133</v>
      </c>
      <c r="B1032" s="15" t="s">
        <v>13</v>
      </c>
      <c r="C1032" s="56" t="s">
        <v>16</v>
      </c>
      <c r="D1032" s="56" t="s">
        <v>3</v>
      </c>
      <c r="E1032" s="57" t="s">
        <v>552</v>
      </c>
      <c r="F1032" s="58">
        <v>620</v>
      </c>
      <c r="G1032" s="18">
        <v>40</v>
      </c>
    </row>
    <row r="1033" spans="1:7" ht="76.5" hidden="1" x14ac:dyDescent="0.2">
      <c r="A1033" s="55" t="s">
        <v>553</v>
      </c>
      <c r="B1033" s="15" t="s">
        <v>13</v>
      </c>
      <c r="C1033" s="56" t="s">
        <v>16</v>
      </c>
      <c r="D1033" s="56" t="s">
        <v>3</v>
      </c>
      <c r="E1033" s="57" t="s">
        <v>493</v>
      </c>
      <c r="F1033" s="58"/>
      <c r="G1033" s="18"/>
    </row>
    <row r="1034" spans="1:7" ht="63.75" hidden="1" x14ac:dyDescent="0.2">
      <c r="A1034" s="45" t="s">
        <v>492</v>
      </c>
      <c r="B1034" s="15" t="s">
        <v>13</v>
      </c>
      <c r="C1034" s="56" t="s">
        <v>16</v>
      </c>
      <c r="D1034" s="56" t="s">
        <v>3</v>
      </c>
      <c r="E1034" s="167" t="s">
        <v>493</v>
      </c>
      <c r="F1034" s="58"/>
      <c r="G1034" s="18">
        <f>G1035</f>
        <v>0</v>
      </c>
    </row>
    <row r="1035" spans="1:7" ht="25.5" hidden="1" x14ac:dyDescent="0.2">
      <c r="A1035" s="45" t="s">
        <v>494</v>
      </c>
      <c r="B1035" s="15" t="s">
        <v>13</v>
      </c>
      <c r="C1035" s="56" t="s">
        <v>16</v>
      </c>
      <c r="D1035" s="56" t="s">
        <v>3</v>
      </c>
      <c r="E1035" s="167" t="s">
        <v>675</v>
      </c>
      <c r="F1035" s="58"/>
      <c r="G1035" s="18">
        <f>G1036</f>
        <v>0</v>
      </c>
    </row>
    <row r="1036" spans="1:7" ht="38.25" hidden="1" x14ac:dyDescent="0.2">
      <c r="A1036" s="88" t="s">
        <v>496</v>
      </c>
      <c r="B1036" s="15" t="s">
        <v>13</v>
      </c>
      <c r="C1036" s="56" t="s">
        <v>16</v>
      </c>
      <c r="D1036" s="56" t="s">
        <v>3</v>
      </c>
      <c r="E1036" s="167" t="s">
        <v>675</v>
      </c>
      <c r="F1036" s="58">
        <v>400</v>
      </c>
      <c r="G1036" s="18">
        <f>G1037</f>
        <v>0</v>
      </c>
    </row>
    <row r="1037" spans="1:7" ht="140.25" hidden="1" x14ac:dyDescent="0.2">
      <c r="A1037" s="88" t="s">
        <v>674</v>
      </c>
      <c r="B1037" s="15" t="s">
        <v>13</v>
      </c>
      <c r="C1037" s="56" t="s">
        <v>16</v>
      </c>
      <c r="D1037" s="56" t="s">
        <v>3</v>
      </c>
      <c r="E1037" s="167" t="s">
        <v>675</v>
      </c>
      <c r="F1037" s="58">
        <v>460</v>
      </c>
      <c r="G1037" s="18">
        <v>0</v>
      </c>
    </row>
    <row r="1038" spans="1:7" ht="54.75" customHeight="1" x14ac:dyDescent="0.2">
      <c r="A1038" s="55" t="s">
        <v>489</v>
      </c>
      <c r="B1038" s="15" t="s">
        <v>13</v>
      </c>
      <c r="C1038" s="56" t="s">
        <v>16</v>
      </c>
      <c r="D1038" s="56" t="s">
        <v>3</v>
      </c>
      <c r="E1038" s="57" t="s">
        <v>559</v>
      </c>
      <c r="F1038" s="58"/>
      <c r="G1038" s="18">
        <f>G1042+G1039</f>
        <v>32524</v>
      </c>
    </row>
    <row r="1039" spans="1:7" ht="76.5" x14ac:dyDescent="0.2">
      <c r="A1039" s="55" t="s">
        <v>781</v>
      </c>
      <c r="B1039" s="15" t="s">
        <v>13</v>
      </c>
      <c r="C1039" s="56" t="s">
        <v>16</v>
      </c>
      <c r="D1039" s="56" t="s">
        <v>3</v>
      </c>
      <c r="E1039" s="57" t="s">
        <v>782</v>
      </c>
      <c r="F1039" s="58"/>
      <c r="G1039" s="18">
        <f>G1040</f>
        <v>2800</v>
      </c>
    </row>
    <row r="1040" spans="1:7" ht="40.5" customHeight="1" x14ac:dyDescent="0.2">
      <c r="A1040" s="59" t="s">
        <v>95</v>
      </c>
      <c r="B1040" s="15" t="s">
        <v>13</v>
      </c>
      <c r="C1040" s="56" t="s">
        <v>16</v>
      </c>
      <c r="D1040" s="56" t="s">
        <v>3</v>
      </c>
      <c r="E1040" s="57" t="s">
        <v>782</v>
      </c>
      <c r="F1040" s="58">
        <v>600</v>
      </c>
      <c r="G1040" s="18">
        <f>G1041</f>
        <v>2800</v>
      </c>
    </row>
    <row r="1041" spans="1:7" x14ac:dyDescent="0.2">
      <c r="A1041" s="59" t="s">
        <v>133</v>
      </c>
      <c r="B1041" s="15" t="s">
        <v>13</v>
      </c>
      <c r="C1041" s="56" t="s">
        <v>16</v>
      </c>
      <c r="D1041" s="56" t="s">
        <v>3</v>
      </c>
      <c r="E1041" s="57" t="s">
        <v>782</v>
      </c>
      <c r="F1041" s="58">
        <v>620</v>
      </c>
      <c r="G1041" s="18">
        <v>2800</v>
      </c>
    </row>
    <row r="1042" spans="1:7" ht="76.5" x14ac:dyDescent="0.2">
      <c r="A1042" s="55" t="s">
        <v>558</v>
      </c>
      <c r="B1042" s="15" t="s">
        <v>13</v>
      </c>
      <c r="C1042" s="56" t="s">
        <v>16</v>
      </c>
      <c r="D1042" s="56" t="s">
        <v>3</v>
      </c>
      <c r="E1042" s="57" t="s">
        <v>491</v>
      </c>
      <c r="F1042" s="58"/>
      <c r="G1042" s="18">
        <f>G1043</f>
        <v>29724</v>
      </c>
    </row>
    <row r="1043" spans="1:7" ht="41.25" customHeight="1" x14ac:dyDescent="0.2">
      <c r="A1043" s="59" t="s">
        <v>95</v>
      </c>
      <c r="B1043" s="15" t="s">
        <v>13</v>
      </c>
      <c r="C1043" s="56" t="s">
        <v>16</v>
      </c>
      <c r="D1043" s="56" t="s">
        <v>3</v>
      </c>
      <c r="E1043" s="57" t="s">
        <v>491</v>
      </c>
      <c r="F1043" s="58">
        <v>600</v>
      </c>
      <c r="G1043" s="18">
        <f>G1044</f>
        <v>29724</v>
      </c>
    </row>
    <row r="1044" spans="1:7" x14ac:dyDescent="0.2">
      <c r="A1044" s="59" t="s">
        <v>133</v>
      </c>
      <c r="B1044" s="15" t="s">
        <v>13</v>
      </c>
      <c r="C1044" s="56" t="s">
        <v>16</v>
      </c>
      <c r="D1044" s="56" t="s">
        <v>3</v>
      </c>
      <c r="E1044" s="57" t="s">
        <v>491</v>
      </c>
      <c r="F1044" s="58">
        <v>620</v>
      </c>
      <c r="G1044" s="18">
        <f>10464+1+5043+15000+1100-1839-45</f>
        <v>29724</v>
      </c>
    </row>
    <row r="1045" spans="1:7" ht="153" x14ac:dyDescent="0.2">
      <c r="A1045" s="55" t="s">
        <v>765</v>
      </c>
      <c r="B1045" s="15" t="s">
        <v>13</v>
      </c>
      <c r="C1045" s="56" t="s">
        <v>16</v>
      </c>
      <c r="D1045" s="56" t="s">
        <v>3</v>
      </c>
      <c r="E1045" s="57" t="s">
        <v>766</v>
      </c>
      <c r="F1045" s="58"/>
      <c r="G1045" s="18">
        <f>G1046</f>
        <v>29018</v>
      </c>
    </row>
    <row r="1046" spans="1:7" ht="63.75" x14ac:dyDescent="0.2">
      <c r="A1046" s="55" t="s">
        <v>768</v>
      </c>
      <c r="B1046" s="15" t="s">
        <v>13</v>
      </c>
      <c r="C1046" s="56" t="s">
        <v>16</v>
      </c>
      <c r="D1046" s="56" t="s">
        <v>3</v>
      </c>
      <c r="E1046" s="57" t="s">
        <v>767</v>
      </c>
      <c r="F1046" s="58"/>
      <c r="G1046" s="18">
        <f>G1047</f>
        <v>29018</v>
      </c>
    </row>
    <row r="1047" spans="1:7" ht="51" x14ac:dyDescent="0.2">
      <c r="A1047" s="59" t="s">
        <v>95</v>
      </c>
      <c r="B1047" s="15" t="s">
        <v>13</v>
      </c>
      <c r="C1047" s="56" t="s">
        <v>16</v>
      </c>
      <c r="D1047" s="56" t="s">
        <v>3</v>
      </c>
      <c r="E1047" s="57" t="s">
        <v>767</v>
      </c>
      <c r="F1047" s="58">
        <v>600</v>
      </c>
      <c r="G1047" s="18">
        <f>G1048</f>
        <v>29018</v>
      </c>
    </row>
    <row r="1048" spans="1:7" x14ac:dyDescent="0.2">
      <c r="A1048" s="59" t="s">
        <v>133</v>
      </c>
      <c r="B1048" s="15" t="s">
        <v>13</v>
      </c>
      <c r="C1048" s="56" t="s">
        <v>16</v>
      </c>
      <c r="D1048" s="56" t="s">
        <v>3</v>
      </c>
      <c r="E1048" s="57" t="s">
        <v>767</v>
      </c>
      <c r="F1048" s="58">
        <v>620</v>
      </c>
      <c r="G1048" s="18">
        <v>29018</v>
      </c>
    </row>
    <row r="1049" spans="1:7" ht="38.25" x14ac:dyDescent="0.2">
      <c r="A1049" s="55" t="s">
        <v>778</v>
      </c>
      <c r="B1049" s="15" t="s">
        <v>13</v>
      </c>
      <c r="C1049" s="56" t="s">
        <v>16</v>
      </c>
      <c r="D1049" s="56" t="s">
        <v>3</v>
      </c>
      <c r="E1049" s="57" t="s">
        <v>772</v>
      </c>
      <c r="F1049" s="58"/>
      <c r="G1049" s="18">
        <f>G1050</f>
        <v>1600</v>
      </c>
    </row>
    <row r="1050" spans="1:7" ht="38.25" x14ac:dyDescent="0.2">
      <c r="A1050" s="55" t="s">
        <v>771</v>
      </c>
      <c r="B1050" s="15" t="s">
        <v>13</v>
      </c>
      <c r="C1050" s="56" t="s">
        <v>16</v>
      </c>
      <c r="D1050" s="56" t="s">
        <v>3</v>
      </c>
      <c r="E1050" s="57" t="s">
        <v>776</v>
      </c>
      <c r="F1050" s="58"/>
      <c r="G1050" s="18">
        <f>G1051</f>
        <v>1600</v>
      </c>
    </row>
    <row r="1051" spans="1:7" ht="51" x14ac:dyDescent="0.2">
      <c r="A1051" s="59" t="s">
        <v>95</v>
      </c>
      <c r="B1051" s="15" t="s">
        <v>13</v>
      </c>
      <c r="C1051" s="56" t="s">
        <v>16</v>
      </c>
      <c r="D1051" s="56" t="s">
        <v>3</v>
      </c>
      <c r="E1051" s="57" t="s">
        <v>776</v>
      </c>
      <c r="F1051" s="58">
        <v>600</v>
      </c>
      <c r="G1051" s="18">
        <f>G1052</f>
        <v>1600</v>
      </c>
    </row>
    <row r="1052" spans="1:7" x14ac:dyDescent="0.2">
      <c r="A1052" s="59" t="s">
        <v>133</v>
      </c>
      <c r="B1052" s="15" t="s">
        <v>13</v>
      </c>
      <c r="C1052" s="56" t="s">
        <v>16</v>
      </c>
      <c r="D1052" s="56" t="s">
        <v>3</v>
      </c>
      <c r="E1052" s="57" t="s">
        <v>776</v>
      </c>
      <c r="F1052" s="58">
        <v>620</v>
      </c>
      <c r="G1052" s="18">
        <v>1600</v>
      </c>
    </row>
    <row r="1053" spans="1:7" ht="51" x14ac:dyDescent="0.2">
      <c r="A1053" s="55" t="s">
        <v>554</v>
      </c>
      <c r="B1053" s="15" t="s">
        <v>13</v>
      </c>
      <c r="C1053" s="56" t="s">
        <v>16</v>
      </c>
      <c r="D1053" s="56" t="s">
        <v>3</v>
      </c>
      <c r="E1053" s="57" t="s">
        <v>501</v>
      </c>
      <c r="F1053" s="205"/>
      <c r="G1053" s="18">
        <f>G1054</f>
        <v>100</v>
      </c>
    </row>
    <row r="1054" spans="1:7" ht="63.75" x14ac:dyDescent="0.2">
      <c r="A1054" s="55" t="s">
        <v>555</v>
      </c>
      <c r="B1054" s="15" t="s">
        <v>13</v>
      </c>
      <c r="C1054" s="56" t="s">
        <v>16</v>
      </c>
      <c r="D1054" s="56" t="s">
        <v>3</v>
      </c>
      <c r="E1054" s="57" t="s">
        <v>502</v>
      </c>
      <c r="F1054" s="205"/>
      <c r="G1054" s="18">
        <f>G1055</f>
        <v>100</v>
      </c>
    </row>
    <row r="1055" spans="1:7" ht="38.25" x14ac:dyDescent="0.2">
      <c r="A1055" s="55" t="s">
        <v>499</v>
      </c>
      <c r="B1055" s="15" t="s">
        <v>13</v>
      </c>
      <c r="C1055" s="56" t="s">
        <v>16</v>
      </c>
      <c r="D1055" s="56" t="s">
        <v>3</v>
      </c>
      <c r="E1055" s="57" t="s">
        <v>500</v>
      </c>
      <c r="F1055" s="205"/>
      <c r="G1055" s="18">
        <f>G1056</f>
        <v>100</v>
      </c>
    </row>
    <row r="1056" spans="1:7" ht="42" customHeight="1" x14ac:dyDescent="0.2">
      <c r="A1056" s="59" t="s">
        <v>95</v>
      </c>
      <c r="B1056" s="15" t="s">
        <v>13</v>
      </c>
      <c r="C1056" s="56" t="s">
        <v>16</v>
      </c>
      <c r="D1056" s="56" t="s">
        <v>3</v>
      </c>
      <c r="E1056" s="57" t="s">
        <v>500</v>
      </c>
      <c r="F1056" s="58">
        <v>600</v>
      </c>
      <c r="G1056" s="18">
        <f>G1057</f>
        <v>100</v>
      </c>
    </row>
    <row r="1057" spans="1:7" ht="43.5" customHeight="1" x14ac:dyDescent="0.2">
      <c r="A1057" s="59" t="s">
        <v>367</v>
      </c>
      <c r="B1057" s="15" t="s">
        <v>13</v>
      </c>
      <c r="C1057" s="56" t="s">
        <v>16</v>
      </c>
      <c r="D1057" s="56" t="s">
        <v>3</v>
      </c>
      <c r="E1057" s="57" t="s">
        <v>500</v>
      </c>
      <c r="F1057" s="58">
        <v>630</v>
      </c>
      <c r="G1057" s="18">
        <f>300-200</f>
        <v>100</v>
      </c>
    </row>
    <row r="1058" spans="1:7" ht="102" x14ac:dyDescent="0.2">
      <c r="A1058" s="55" t="s">
        <v>634</v>
      </c>
      <c r="B1058" s="15" t="s">
        <v>13</v>
      </c>
      <c r="C1058" s="56" t="s">
        <v>16</v>
      </c>
      <c r="D1058" s="56" t="s">
        <v>3</v>
      </c>
      <c r="E1058" s="57" t="s">
        <v>593</v>
      </c>
      <c r="F1058" s="58"/>
      <c r="G1058" s="18">
        <f>G1059</f>
        <v>21518</v>
      </c>
    </row>
    <row r="1059" spans="1:7" ht="51" x14ac:dyDescent="0.2">
      <c r="A1059" s="206" t="s">
        <v>591</v>
      </c>
      <c r="B1059" s="15" t="s">
        <v>13</v>
      </c>
      <c r="C1059" s="56" t="s">
        <v>16</v>
      </c>
      <c r="D1059" s="56" t="s">
        <v>3</v>
      </c>
      <c r="E1059" s="57" t="s">
        <v>594</v>
      </c>
      <c r="F1059" s="58"/>
      <c r="G1059" s="18">
        <f>G1060</f>
        <v>21518</v>
      </c>
    </row>
    <row r="1060" spans="1:7" ht="38.25" x14ac:dyDescent="0.2">
      <c r="A1060" s="207" t="s">
        <v>592</v>
      </c>
      <c r="B1060" s="15" t="s">
        <v>13</v>
      </c>
      <c r="C1060" s="56" t="s">
        <v>16</v>
      </c>
      <c r="D1060" s="56" t="s">
        <v>3</v>
      </c>
      <c r="E1060" s="57" t="s">
        <v>595</v>
      </c>
      <c r="F1060" s="58"/>
      <c r="G1060" s="18">
        <f>G1061</f>
        <v>21518</v>
      </c>
    </row>
    <row r="1061" spans="1:7" ht="42" customHeight="1" x14ac:dyDescent="0.2">
      <c r="A1061" s="88" t="s">
        <v>95</v>
      </c>
      <c r="B1061" s="15" t="s">
        <v>13</v>
      </c>
      <c r="C1061" s="56" t="s">
        <v>16</v>
      </c>
      <c r="D1061" s="56" t="s">
        <v>3</v>
      </c>
      <c r="E1061" s="57" t="s">
        <v>595</v>
      </c>
      <c r="F1061" s="58">
        <v>600</v>
      </c>
      <c r="G1061" s="18">
        <f>G1062</f>
        <v>21518</v>
      </c>
    </row>
    <row r="1062" spans="1:7" x14ac:dyDescent="0.2">
      <c r="A1062" s="88" t="s">
        <v>133</v>
      </c>
      <c r="B1062" s="15" t="s">
        <v>13</v>
      </c>
      <c r="C1062" s="56" t="s">
        <v>16</v>
      </c>
      <c r="D1062" s="56" t="s">
        <v>3</v>
      </c>
      <c r="E1062" s="57" t="s">
        <v>595</v>
      </c>
      <c r="F1062" s="58">
        <v>620</v>
      </c>
      <c r="G1062" s="18">
        <v>21518</v>
      </c>
    </row>
    <row r="1063" spans="1:7" x14ac:dyDescent="0.2">
      <c r="A1063" s="51" t="s">
        <v>381</v>
      </c>
      <c r="B1063" s="15" t="s">
        <v>13</v>
      </c>
      <c r="C1063" s="52" t="s">
        <v>16</v>
      </c>
      <c r="D1063" s="52" t="s">
        <v>12</v>
      </c>
      <c r="E1063" s="18"/>
      <c r="F1063" s="54"/>
      <c r="G1063" s="18">
        <f>G1064+G1104+G1074</f>
        <v>173899</v>
      </c>
    </row>
    <row r="1064" spans="1:7" ht="51" x14ac:dyDescent="0.2">
      <c r="A1064" s="45" t="s">
        <v>715</v>
      </c>
      <c r="B1064" s="15" t="s">
        <v>13</v>
      </c>
      <c r="C1064" s="52" t="s">
        <v>16</v>
      </c>
      <c r="D1064" s="52" t="s">
        <v>12</v>
      </c>
      <c r="E1064" s="18" t="s">
        <v>181</v>
      </c>
      <c r="F1064" s="54"/>
      <c r="G1064" s="18">
        <f>G1065+G1079+G1083+G1087+G1094</f>
        <v>122461</v>
      </c>
    </row>
    <row r="1065" spans="1:7" ht="28.5" customHeight="1" x14ac:dyDescent="0.2">
      <c r="A1065" s="88" t="s">
        <v>416</v>
      </c>
      <c r="B1065" s="15" t="s">
        <v>13</v>
      </c>
      <c r="C1065" s="52" t="s">
        <v>16</v>
      </c>
      <c r="D1065" s="52" t="s">
        <v>12</v>
      </c>
      <c r="E1065" s="18" t="s">
        <v>200</v>
      </c>
      <c r="F1065" s="54"/>
      <c r="G1065" s="18">
        <f>G1069+G1066</f>
        <v>45228</v>
      </c>
    </row>
    <row r="1066" spans="1:7" x14ac:dyDescent="0.2">
      <c r="A1066" s="55" t="s">
        <v>848</v>
      </c>
      <c r="B1066" s="15" t="s">
        <v>13</v>
      </c>
      <c r="C1066" s="52" t="s">
        <v>16</v>
      </c>
      <c r="D1066" s="52" t="s">
        <v>12</v>
      </c>
      <c r="E1066" s="18" t="s">
        <v>866</v>
      </c>
      <c r="F1066" s="54"/>
      <c r="G1066" s="18">
        <f>G1067</f>
        <v>137</v>
      </c>
    </row>
    <row r="1067" spans="1:7" ht="28.5" customHeight="1" x14ac:dyDescent="0.2">
      <c r="A1067" s="14" t="s">
        <v>95</v>
      </c>
      <c r="B1067" s="15" t="s">
        <v>13</v>
      </c>
      <c r="C1067" s="52" t="s">
        <v>16</v>
      </c>
      <c r="D1067" s="52" t="s">
        <v>12</v>
      </c>
      <c r="E1067" s="18" t="s">
        <v>866</v>
      </c>
      <c r="F1067" s="54">
        <v>600</v>
      </c>
      <c r="G1067" s="18">
        <f>G1068</f>
        <v>137</v>
      </c>
    </row>
    <row r="1068" spans="1:7" x14ac:dyDescent="0.2">
      <c r="A1068" s="88" t="s">
        <v>133</v>
      </c>
      <c r="B1068" s="15" t="s">
        <v>13</v>
      </c>
      <c r="C1068" s="52" t="s">
        <v>16</v>
      </c>
      <c r="D1068" s="52" t="s">
        <v>12</v>
      </c>
      <c r="E1068" s="18" t="s">
        <v>866</v>
      </c>
      <c r="F1068" s="54">
        <v>620</v>
      </c>
      <c r="G1068" s="18">
        <v>137</v>
      </c>
    </row>
    <row r="1069" spans="1:7" ht="63.75" x14ac:dyDescent="0.2">
      <c r="A1069" s="12" t="s">
        <v>394</v>
      </c>
      <c r="B1069" s="15" t="s">
        <v>13</v>
      </c>
      <c r="C1069" s="52" t="s">
        <v>16</v>
      </c>
      <c r="D1069" s="52" t="s">
        <v>12</v>
      </c>
      <c r="E1069" s="18" t="s">
        <v>201</v>
      </c>
      <c r="F1069" s="54"/>
      <c r="G1069" s="18">
        <f>G1072+G1070</f>
        <v>45091</v>
      </c>
    </row>
    <row r="1070" spans="1:7" ht="38.25" hidden="1" x14ac:dyDescent="0.2">
      <c r="A1070" s="14" t="s">
        <v>359</v>
      </c>
      <c r="B1070" s="15" t="s">
        <v>13</v>
      </c>
      <c r="C1070" s="52" t="s">
        <v>16</v>
      </c>
      <c r="D1070" s="52" t="s">
        <v>12</v>
      </c>
      <c r="E1070" s="18" t="s">
        <v>201</v>
      </c>
      <c r="F1070" s="54">
        <v>200</v>
      </c>
      <c r="G1070" s="18">
        <f>G1071</f>
        <v>0</v>
      </c>
    </row>
    <row r="1071" spans="1:7" ht="38.25" hidden="1" x14ac:dyDescent="0.2">
      <c r="A1071" s="14" t="s">
        <v>360</v>
      </c>
      <c r="B1071" s="15" t="s">
        <v>13</v>
      </c>
      <c r="C1071" s="52" t="s">
        <v>16</v>
      </c>
      <c r="D1071" s="52" t="s">
        <v>12</v>
      </c>
      <c r="E1071" s="18" t="s">
        <v>201</v>
      </c>
      <c r="F1071" s="54">
        <v>240</v>
      </c>
      <c r="G1071" s="18"/>
    </row>
    <row r="1072" spans="1:7" ht="39.75" customHeight="1" x14ac:dyDescent="0.2">
      <c r="A1072" s="14" t="s">
        <v>95</v>
      </c>
      <c r="B1072" s="15" t="s">
        <v>13</v>
      </c>
      <c r="C1072" s="52" t="s">
        <v>16</v>
      </c>
      <c r="D1072" s="52" t="s">
        <v>12</v>
      </c>
      <c r="E1072" s="18" t="s">
        <v>201</v>
      </c>
      <c r="F1072" s="54">
        <v>600</v>
      </c>
      <c r="G1072" s="18">
        <f>G1073</f>
        <v>45091</v>
      </c>
    </row>
    <row r="1073" spans="1:7" x14ac:dyDescent="0.2">
      <c r="A1073" s="88" t="s">
        <v>133</v>
      </c>
      <c r="B1073" s="15" t="s">
        <v>13</v>
      </c>
      <c r="C1073" s="52" t="s">
        <v>16</v>
      </c>
      <c r="D1073" s="52" t="s">
        <v>12</v>
      </c>
      <c r="E1073" s="18" t="s">
        <v>201</v>
      </c>
      <c r="F1073" s="54">
        <v>620</v>
      </c>
      <c r="G1073" s="18">
        <f>46979-1-767-1120</f>
        <v>45091</v>
      </c>
    </row>
    <row r="1074" spans="1:7" ht="63.75" hidden="1" x14ac:dyDescent="0.2">
      <c r="A1074" s="45" t="s">
        <v>498</v>
      </c>
      <c r="B1074" s="15" t="s">
        <v>13</v>
      </c>
      <c r="C1074" s="52" t="s">
        <v>16</v>
      </c>
      <c r="D1074" s="52" t="s">
        <v>12</v>
      </c>
      <c r="E1074" s="18" t="s">
        <v>501</v>
      </c>
      <c r="F1074" s="54"/>
      <c r="G1074" s="18">
        <f>G1075</f>
        <v>0</v>
      </c>
    </row>
    <row r="1075" spans="1:7" ht="40.5" hidden="1" customHeight="1" x14ac:dyDescent="0.2">
      <c r="A1075" s="45" t="s">
        <v>497</v>
      </c>
      <c r="B1075" s="15" t="s">
        <v>13</v>
      </c>
      <c r="C1075" s="52" t="s">
        <v>16</v>
      </c>
      <c r="D1075" s="52" t="s">
        <v>12</v>
      </c>
      <c r="E1075" s="18" t="s">
        <v>502</v>
      </c>
      <c r="F1075" s="54"/>
      <c r="G1075" s="18">
        <f>G1076</f>
        <v>0</v>
      </c>
    </row>
    <row r="1076" spans="1:7" ht="38.25" hidden="1" x14ac:dyDescent="0.2">
      <c r="A1076" s="45" t="s">
        <v>499</v>
      </c>
      <c r="B1076" s="15" t="s">
        <v>13</v>
      </c>
      <c r="C1076" s="52" t="s">
        <v>16</v>
      </c>
      <c r="D1076" s="52" t="s">
        <v>12</v>
      </c>
      <c r="E1076" s="18" t="s">
        <v>500</v>
      </c>
      <c r="F1076" s="54"/>
      <c r="G1076" s="18">
        <f>G1077</f>
        <v>0</v>
      </c>
    </row>
    <row r="1077" spans="1:7" ht="51" hidden="1" x14ac:dyDescent="0.2">
      <c r="A1077" s="14" t="s">
        <v>95</v>
      </c>
      <c r="B1077" s="15" t="s">
        <v>13</v>
      </c>
      <c r="C1077" s="52" t="s">
        <v>16</v>
      </c>
      <c r="D1077" s="52" t="s">
        <v>12</v>
      </c>
      <c r="E1077" s="18" t="s">
        <v>500</v>
      </c>
      <c r="F1077" s="54">
        <v>600</v>
      </c>
      <c r="G1077" s="18">
        <f>G1078</f>
        <v>0</v>
      </c>
    </row>
    <row r="1078" spans="1:7" ht="38.25" hidden="1" x14ac:dyDescent="0.2">
      <c r="A1078" s="88" t="s">
        <v>172</v>
      </c>
      <c r="B1078" s="15" t="s">
        <v>13</v>
      </c>
      <c r="C1078" s="52" t="s">
        <v>16</v>
      </c>
      <c r="D1078" s="52" t="s">
        <v>12</v>
      </c>
      <c r="E1078" s="18" t="s">
        <v>500</v>
      </c>
      <c r="F1078" s="54">
        <v>630</v>
      </c>
      <c r="G1078" s="18"/>
    </row>
    <row r="1079" spans="1:7" ht="63.75" hidden="1" x14ac:dyDescent="0.2">
      <c r="A1079" s="45" t="s">
        <v>535</v>
      </c>
      <c r="B1079" s="15" t="s">
        <v>13</v>
      </c>
      <c r="C1079" s="34" t="s">
        <v>16</v>
      </c>
      <c r="D1079" s="34" t="s">
        <v>12</v>
      </c>
      <c r="E1079" s="16" t="s">
        <v>536</v>
      </c>
      <c r="F1079" s="16"/>
      <c r="G1079" s="18">
        <f>G1080</f>
        <v>0</v>
      </c>
    </row>
    <row r="1080" spans="1:7" ht="127.5" hidden="1" x14ac:dyDescent="0.2">
      <c r="A1080" s="45" t="s">
        <v>537</v>
      </c>
      <c r="B1080" s="15" t="s">
        <v>13</v>
      </c>
      <c r="C1080" s="34" t="s">
        <v>16</v>
      </c>
      <c r="D1080" s="34" t="s">
        <v>12</v>
      </c>
      <c r="E1080" s="16" t="s">
        <v>538</v>
      </c>
      <c r="F1080" s="16"/>
      <c r="G1080" s="18">
        <f>G1081</f>
        <v>0</v>
      </c>
    </row>
    <row r="1081" spans="1:7" ht="41.25" hidden="1" customHeight="1" x14ac:dyDescent="0.2">
      <c r="A1081" s="59" t="s">
        <v>95</v>
      </c>
      <c r="B1081" s="140" t="s">
        <v>13</v>
      </c>
      <c r="C1081" s="34" t="s">
        <v>16</v>
      </c>
      <c r="D1081" s="34" t="s">
        <v>12</v>
      </c>
      <c r="E1081" s="16" t="s">
        <v>538</v>
      </c>
      <c r="F1081" s="16">
        <v>600</v>
      </c>
      <c r="G1081" s="18">
        <f>G1082</f>
        <v>0</v>
      </c>
    </row>
    <row r="1082" spans="1:7" hidden="1" x14ac:dyDescent="0.2">
      <c r="A1082" s="59" t="s">
        <v>133</v>
      </c>
      <c r="B1082" s="140" t="s">
        <v>13</v>
      </c>
      <c r="C1082" s="34" t="s">
        <v>16</v>
      </c>
      <c r="D1082" s="34" t="s">
        <v>12</v>
      </c>
      <c r="E1082" s="16" t="s">
        <v>538</v>
      </c>
      <c r="F1082" s="16">
        <v>620</v>
      </c>
      <c r="G1082" s="18">
        <v>0</v>
      </c>
    </row>
    <row r="1083" spans="1:7" ht="38.25" x14ac:dyDescent="0.2">
      <c r="A1083" s="55" t="s">
        <v>556</v>
      </c>
      <c r="B1083" s="15" t="s">
        <v>13</v>
      </c>
      <c r="C1083" s="56" t="s">
        <v>16</v>
      </c>
      <c r="D1083" s="56" t="s">
        <v>12</v>
      </c>
      <c r="E1083" s="58" t="s">
        <v>557</v>
      </c>
      <c r="F1083" s="58"/>
      <c r="G1083" s="18">
        <f>G1084</f>
        <v>5000</v>
      </c>
    </row>
    <row r="1084" spans="1:7" ht="38.25" x14ac:dyDescent="0.2">
      <c r="A1084" s="55" t="s">
        <v>581</v>
      </c>
      <c r="B1084" s="15" t="s">
        <v>13</v>
      </c>
      <c r="C1084" s="56" t="s">
        <v>16</v>
      </c>
      <c r="D1084" s="56" t="s">
        <v>12</v>
      </c>
      <c r="E1084" s="58" t="s">
        <v>582</v>
      </c>
      <c r="F1084" s="58"/>
      <c r="G1084" s="18">
        <f>G1085</f>
        <v>5000</v>
      </c>
    </row>
    <row r="1085" spans="1:7" ht="40.5" customHeight="1" x14ac:dyDescent="0.2">
      <c r="A1085" s="59" t="s">
        <v>95</v>
      </c>
      <c r="B1085" s="15" t="s">
        <v>13</v>
      </c>
      <c r="C1085" s="56" t="s">
        <v>16</v>
      </c>
      <c r="D1085" s="56" t="s">
        <v>12</v>
      </c>
      <c r="E1085" s="58" t="s">
        <v>583</v>
      </c>
      <c r="F1085" s="58">
        <v>600</v>
      </c>
      <c r="G1085" s="18">
        <f>G1086</f>
        <v>5000</v>
      </c>
    </row>
    <row r="1086" spans="1:7" x14ac:dyDescent="0.2">
      <c r="A1086" s="59" t="s">
        <v>133</v>
      </c>
      <c r="B1086" s="15" t="s">
        <v>13</v>
      </c>
      <c r="C1086" s="56" t="s">
        <v>16</v>
      </c>
      <c r="D1086" s="56" t="s">
        <v>12</v>
      </c>
      <c r="E1086" s="58" t="s">
        <v>583</v>
      </c>
      <c r="F1086" s="58">
        <v>620</v>
      </c>
      <c r="G1086" s="18">
        <v>5000</v>
      </c>
    </row>
    <row r="1087" spans="1:7" ht="38.25" hidden="1" x14ac:dyDescent="0.2">
      <c r="A1087" s="45" t="s">
        <v>676</v>
      </c>
      <c r="B1087" s="15" t="s">
        <v>13</v>
      </c>
      <c r="C1087" s="56" t="s">
        <v>16</v>
      </c>
      <c r="D1087" s="56" t="s">
        <v>12</v>
      </c>
      <c r="E1087" s="16" t="s">
        <v>679</v>
      </c>
      <c r="F1087" s="58"/>
      <c r="G1087" s="18">
        <f>G1088+G1091</f>
        <v>0</v>
      </c>
    </row>
    <row r="1088" spans="1:7" ht="25.5" hidden="1" x14ac:dyDescent="0.2">
      <c r="A1088" s="45" t="s">
        <v>677</v>
      </c>
      <c r="B1088" s="15" t="s">
        <v>13</v>
      </c>
      <c r="C1088" s="56" t="s">
        <v>16</v>
      </c>
      <c r="D1088" s="56" t="s">
        <v>12</v>
      </c>
      <c r="E1088" s="16" t="s">
        <v>680</v>
      </c>
      <c r="F1088" s="58"/>
      <c r="G1088" s="18">
        <f>G1089</f>
        <v>0</v>
      </c>
    </row>
    <row r="1089" spans="1:7" ht="51" hidden="1" x14ac:dyDescent="0.2">
      <c r="A1089" s="88" t="s">
        <v>95</v>
      </c>
      <c r="B1089" s="15" t="s">
        <v>13</v>
      </c>
      <c r="C1089" s="56" t="s">
        <v>16</v>
      </c>
      <c r="D1089" s="56" t="s">
        <v>12</v>
      </c>
      <c r="E1089" s="16" t="s">
        <v>680</v>
      </c>
      <c r="F1089" s="58">
        <v>600</v>
      </c>
      <c r="G1089" s="18">
        <f>G1090</f>
        <v>0</v>
      </c>
    </row>
    <row r="1090" spans="1:7" hidden="1" x14ac:dyDescent="0.2">
      <c r="A1090" s="88" t="s">
        <v>133</v>
      </c>
      <c r="B1090" s="15" t="s">
        <v>13</v>
      </c>
      <c r="C1090" s="56" t="s">
        <v>16</v>
      </c>
      <c r="D1090" s="56" t="s">
        <v>12</v>
      </c>
      <c r="E1090" s="16" t="s">
        <v>680</v>
      </c>
      <c r="F1090" s="58">
        <v>620</v>
      </c>
      <c r="G1090" s="18">
        <v>0</v>
      </c>
    </row>
    <row r="1091" spans="1:7" ht="38.25" hidden="1" x14ac:dyDescent="0.2">
      <c r="A1091" s="45" t="s">
        <v>678</v>
      </c>
      <c r="B1091" s="15" t="s">
        <v>13</v>
      </c>
      <c r="C1091" s="56" t="s">
        <v>16</v>
      </c>
      <c r="D1091" s="56" t="s">
        <v>12</v>
      </c>
      <c r="E1091" s="16" t="s">
        <v>681</v>
      </c>
      <c r="F1091" s="58"/>
      <c r="G1091" s="18">
        <f>G1092</f>
        <v>0</v>
      </c>
    </row>
    <row r="1092" spans="1:7" ht="51" hidden="1" x14ac:dyDescent="0.2">
      <c r="A1092" s="88" t="s">
        <v>95</v>
      </c>
      <c r="B1092" s="15" t="s">
        <v>13</v>
      </c>
      <c r="C1092" s="56" t="s">
        <v>16</v>
      </c>
      <c r="D1092" s="56" t="s">
        <v>12</v>
      </c>
      <c r="E1092" s="16" t="s">
        <v>681</v>
      </c>
      <c r="F1092" s="58">
        <v>600</v>
      </c>
      <c r="G1092" s="18">
        <f>G1093</f>
        <v>0</v>
      </c>
    </row>
    <row r="1093" spans="1:7" hidden="1" x14ac:dyDescent="0.2">
      <c r="A1093" s="88" t="s">
        <v>133</v>
      </c>
      <c r="B1093" s="15" t="s">
        <v>13</v>
      </c>
      <c r="C1093" s="56" t="s">
        <v>16</v>
      </c>
      <c r="D1093" s="56" t="s">
        <v>12</v>
      </c>
      <c r="E1093" s="16" t="s">
        <v>681</v>
      </c>
      <c r="F1093" s="58">
        <v>620</v>
      </c>
      <c r="G1093" s="18">
        <v>0</v>
      </c>
    </row>
    <row r="1094" spans="1:7" ht="38.25" x14ac:dyDescent="0.2">
      <c r="A1094" s="55" t="s">
        <v>676</v>
      </c>
      <c r="B1094" s="15" t="s">
        <v>13</v>
      </c>
      <c r="C1094" s="56" t="s">
        <v>16</v>
      </c>
      <c r="D1094" s="56" t="s">
        <v>12</v>
      </c>
      <c r="E1094" s="16" t="s">
        <v>679</v>
      </c>
      <c r="F1094" s="58"/>
      <c r="G1094" s="18">
        <f>G1098+G1101+G1095</f>
        <v>72233</v>
      </c>
    </row>
    <row r="1095" spans="1:7" x14ac:dyDescent="0.2">
      <c r="A1095" s="55" t="s">
        <v>848</v>
      </c>
      <c r="B1095" s="15" t="s">
        <v>13</v>
      </c>
      <c r="C1095" s="56" t="s">
        <v>16</v>
      </c>
      <c r="D1095" s="56" t="s">
        <v>12</v>
      </c>
      <c r="E1095" s="16" t="s">
        <v>865</v>
      </c>
      <c r="F1095" s="58"/>
      <c r="G1095" s="18">
        <f>G1096</f>
        <v>57983</v>
      </c>
    </row>
    <row r="1096" spans="1:7" ht="38.25" customHeight="1" x14ac:dyDescent="0.2">
      <c r="A1096" s="14" t="s">
        <v>95</v>
      </c>
      <c r="B1096" s="15" t="s">
        <v>13</v>
      </c>
      <c r="C1096" s="56" t="s">
        <v>16</v>
      </c>
      <c r="D1096" s="56" t="s">
        <v>12</v>
      </c>
      <c r="E1096" s="16" t="s">
        <v>865</v>
      </c>
      <c r="F1096" s="58">
        <v>600</v>
      </c>
      <c r="G1096" s="18">
        <f>G1097</f>
        <v>57983</v>
      </c>
    </row>
    <row r="1097" spans="1:7" x14ac:dyDescent="0.2">
      <c r="A1097" s="88" t="s">
        <v>133</v>
      </c>
      <c r="B1097" s="15" t="s">
        <v>13</v>
      </c>
      <c r="C1097" s="56" t="s">
        <v>16</v>
      </c>
      <c r="D1097" s="56" t="s">
        <v>12</v>
      </c>
      <c r="E1097" s="16" t="s">
        <v>865</v>
      </c>
      <c r="F1097" s="58">
        <v>620</v>
      </c>
      <c r="G1097" s="18">
        <v>57983</v>
      </c>
    </row>
    <row r="1098" spans="1:7" ht="38.25" x14ac:dyDescent="0.2">
      <c r="A1098" s="55" t="s">
        <v>678</v>
      </c>
      <c r="B1098" s="15" t="s">
        <v>13</v>
      </c>
      <c r="C1098" s="56" t="s">
        <v>16</v>
      </c>
      <c r="D1098" s="56" t="s">
        <v>12</v>
      </c>
      <c r="E1098" s="16" t="s">
        <v>681</v>
      </c>
      <c r="F1098" s="58"/>
      <c r="G1098" s="18">
        <f>G1099</f>
        <v>1887</v>
      </c>
    </row>
    <row r="1099" spans="1:7" ht="39" customHeight="1" x14ac:dyDescent="0.2">
      <c r="A1099" s="14" t="s">
        <v>95</v>
      </c>
      <c r="B1099" s="15" t="s">
        <v>13</v>
      </c>
      <c r="C1099" s="56" t="s">
        <v>16</v>
      </c>
      <c r="D1099" s="56" t="s">
        <v>12</v>
      </c>
      <c r="E1099" s="16" t="s">
        <v>681</v>
      </c>
      <c r="F1099" s="58">
        <v>600</v>
      </c>
      <c r="G1099" s="18">
        <f>G1100</f>
        <v>1887</v>
      </c>
    </row>
    <row r="1100" spans="1:7" x14ac:dyDescent="0.2">
      <c r="A1100" s="88" t="s">
        <v>133</v>
      </c>
      <c r="B1100" s="15" t="s">
        <v>13</v>
      </c>
      <c r="C1100" s="56" t="s">
        <v>16</v>
      </c>
      <c r="D1100" s="56" t="s">
        <v>12</v>
      </c>
      <c r="E1100" s="16" t="s">
        <v>681</v>
      </c>
      <c r="F1100" s="58">
        <v>620</v>
      </c>
      <c r="G1100" s="18">
        <f>767+1120</f>
        <v>1887</v>
      </c>
    </row>
    <row r="1101" spans="1:7" ht="25.5" x14ac:dyDescent="0.2">
      <c r="A1101" s="55" t="s">
        <v>677</v>
      </c>
      <c r="B1101" s="15" t="s">
        <v>13</v>
      </c>
      <c r="C1101" s="56" t="s">
        <v>16</v>
      </c>
      <c r="D1101" s="56" t="s">
        <v>12</v>
      </c>
      <c r="E1101" s="16" t="s">
        <v>680</v>
      </c>
      <c r="F1101" s="58"/>
      <c r="G1101" s="18">
        <f>G1102</f>
        <v>12363</v>
      </c>
    </row>
    <row r="1102" spans="1:7" ht="42.75" customHeight="1" x14ac:dyDescent="0.2">
      <c r="A1102" s="14" t="s">
        <v>95</v>
      </c>
      <c r="B1102" s="15" t="s">
        <v>13</v>
      </c>
      <c r="C1102" s="56" t="s">
        <v>16</v>
      </c>
      <c r="D1102" s="56" t="s">
        <v>12</v>
      </c>
      <c r="E1102" s="16" t="s">
        <v>680</v>
      </c>
      <c r="F1102" s="58">
        <v>600</v>
      </c>
      <c r="G1102" s="18">
        <f>G1103</f>
        <v>12363</v>
      </c>
    </row>
    <row r="1103" spans="1:7" x14ac:dyDescent="0.2">
      <c r="A1103" s="88" t="s">
        <v>133</v>
      </c>
      <c r="B1103" s="15" t="s">
        <v>13</v>
      </c>
      <c r="C1103" s="56" t="s">
        <v>16</v>
      </c>
      <c r="D1103" s="56" t="s">
        <v>12</v>
      </c>
      <c r="E1103" s="16" t="s">
        <v>680</v>
      </c>
      <c r="F1103" s="58">
        <v>620</v>
      </c>
      <c r="G1103" s="18">
        <v>12363</v>
      </c>
    </row>
    <row r="1104" spans="1:7" ht="25.5" x14ac:dyDescent="0.2">
      <c r="A1104" s="76" t="s">
        <v>712</v>
      </c>
      <c r="B1104" s="15" t="s">
        <v>13</v>
      </c>
      <c r="C1104" s="52" t="s">
        <v>16</v>
      </c>
      <c r="D1104" s="52" t="s">
        <v>12</v>
      </c>
      <c r="E1104" s="15" t="s">
        <v>129</v>
      </c>
      <c r="F1104" s="54"/>
      <c r="G1104" s="18">
        <f>G1105+G1114</f>
        <v>51438</v>
      </c>
    </row>
    <row r="1105" spans="1:7" ht="26.25" customHeight="1" x14ac:dyDescent="0.2">
      <c r="A1105" s="12" t="s">
        <v>146</v>
      </c>
      <c r="B1105" s="15" t="s">
        <v>13</v>
      </c>
      <c r="C1105" s="52" t="s">
        <v>16</v>
      </c>
      <c r="D1105" s="52" t="s">
        <v>12</v>
      </c>
      <c r="E1105" s="18" t="s">
        <v>141</v>
      </c>
      <c r="F1105" s="54"/>
      <c r="G1105" s="18">
        <f>G1109+G1106</f>
        <v>50375</v>
      </c>
    </row>
    <row r="1106" spans="1:7" x14ac:dyDescent="0.2">
      <c r="A1106" s="55" t="s">
        <v>848</v>
      </c>
      <c r="B1106" s="15" t="s">
        <v>13</v>
      </c>
      <c r="C1106" s="52" t="s">
        <v>16</v>
      </c>
      <c r="D1106" s="52" t="s">
        <v>12</v>
      </c>
      <c r="E1106" s="18" t="s">
        <v>867</v>
      </c>
      <c r="F1106" s="54"/>
      <c r="G1106" s="18">
        <f>G1107</f>
        <v>298</v>
      </c>
    </row>
    <row r="1107" spans="1:7" ht="26.25" customHeight="1" x14ac:dyDescent="0.2">
      <c r="A1107" s="14" t="s">
        <v>95</v>
      </c>
      <c r="B1107" s="15" t="s">
        <v>13</v>
      </c>
      <c r="C1107" s="52" t="s">
        <v>16</v>
      </c>
      <c r="D1107" s="52" t="s">
        <v>12</v>
      </c>
      <c r="E1107" s="18" t="s">
        <v>867</v>
      </c>
      <c r="F1107" s="54">
        <v>600</v>
      </c>
      <c r="G1107" s="18">
        <f>G1108</f>
        <v>298</v>
      </c>
    </row>
    <row r="1108" spans="1:7" x14ac:dyDescent="0.2">
      <c r="A1108" s="88" t="s">
        <v>133</v>
      </c>
      <c r="B1108" s="15" t="s">
        <v>13</v>
      </c>
      <c r="C1108" s="52" t="s">
        <v>16</v>
      </c>
      <c r="D1108" s="52" t="s">
        <v>12</v>
      </c>
      <c r="E1108" s="18" t="s">
        <v>867</v>
      </c>
      <c r="F1108" s="54">
        <v>620</v>
      </c>
      <c r="G1108" s="18">
        <v>298</v>
      </c>
    </row>
    <row r="1109" spans="1:7" ht="63.75" x14ac:dyDescent="0.2">
      <c r="A1109" s="12" t="s">
        <v>394</v>
      </c>
      <c r="B1109" s="15" t="s">
        <v>13</v>
      </c>
      <c r="C1109" s="52" t="s">
        <v>16</v>
      </c>
      <c r="D1109" s="52" t="s">
        <v>12</v>
      </c>
      <c r="E1109" s="18" t="s">
        <v>142</v>
      </c>
      <c r="F1109" s="54"/>
      <c r="G1109" s="18">
        <f>G1112+G1110</f>
        <v>50077</v>
      </c>
    </row>
    <row r="1110" spans="1:7" ht="38.25" hidden="1" x14ac:dyDescent="0.2">
      <c r="A1110" s="14" t="s">
        <v>359</v>
      </c>
      <c r="B1110" s="15" t="s">
        <v>13</v>
      </c>
      <c r="C1110" s="52" t="s">
        <v>16</v>
      </c>
      <c r="D1110" s="52" t="s">
        <v>12</v>
      </c>
      <c r="E1110" s="18" t="s">
        <v>142</v>
      </c>
      <c r="F1110" s="54">
        <v>200</v>
      </c>
      <c r="G1110" s="18">
        <f>G1111</f>
        <v>0</v>
      </c>
    </row>
    <row r="1111" spans="1:7" ht="38.25" hidden="1" x14ac:dyDescent="0.2">
      <c r="A1111" s="14" t="s">
        <v>360</v>
      </c>
      <c r="B1111" s="15" t="s">
        <v>13</v>
      </c>
      <c r="C1111" s="52" t="s">
        <v>16</v>
      </c>
      <c r="D1111" s="52" t="s">
        <v>12</v>
      </c>
      <c r="E1111" s="18" t="s">
        <v>142</v>
      </c>
      <c r="F1111" s="54">
        <v>240</v>
      </c>
      <c r="G1111" s="18"/>
    </row>
    <row r="1112" spans="1:7" ht="51" x14ac:dyDescent="0.2">
      <c r="A1112" s="14" t="s">
        <v>95</v>
      </c>
      <c r="B1112" s="15" t="s">
        <v>13</v>
      </c>
      <c r="C1112" s="52" t="s">
        <v>16</v>
      </c>
      <c r="D1112" s="52" t="s">
        <v>12</v>
      </c>
      <c r="E1112" s="18" t="s">
        <v>142</v>
      </c>
      <c r="F1112" s="54">
        <v>600</v>
      </c>
      <c r="G1112" s="18">
        <f>G1113</f>
        <v>50077</v>
      </c>
    </row>
    <row r="1113" spans="1:7" x14ac:dyDescent="0.2">
      <c r="A1113" s="14" t="s">
        <v>133</v>
      </c>
      <c r="B1113" s="15" t="s">
        <v>13</v>
      </c>
      <c r="C1113" s="52" t="s">
        <v>16</v>
      </c>
      <c r="D1113" s="52" t="s">
        <v>12</v>
      </c>
      <c r="E1113" s="18" t="s">
        <v>142</v>
      </c>
      <c r="F1113" s="54">
        <v>620</v>
      </c>
      <c r="G1113" s="18">
        <f>51300+153+270-1646</f>
        <v>50077</v>
      </c>
    </row>
    <row r="1114" spans="1:7" ht="52.5" customHeight="1" x14ac:dyDescent="0.2">
      <c r="A1114" s="53" t="s">
        <v>527</v>
      </c>
      <c r="B1114" s="15" t="s">
        <v>13</v>
      </c>
      <c r="C1114" s="52" t="s">
        <v>16</v>
      </c>
      <c r="D1114" s="52" t="s">
        <v>12</v>
      </c>
      <c r="E1114" s="18" t="s">
        <v>528</v>
      </c>
      <c r="F1114" s="54"/>
      <c r="G1114" s="18">
        <f>G1118+G1115</f>
        <v>1063</v>
      </c>
    </row>
    <row r="1115" spans="1:7" ht="63.75" x14ac:dyDescent="0.2">
      <c r="A1115" s="53" t="s">
        <v>868</v>
      </c>
      <c r="B1115" s="15" t="s">
        <v>13</v>
      </c>
      <c r="C1115" s="52" t="s">
        <v>16</v>
      </c>
      <c r="D1115" s="52" t="s">
        <v>12</v>
      </c>
      <c r="E1115" s="18" t="s">
        <v>869</v>
      </c>
      <c r="F1115" s="54"/>
      <c r="G1115" s="18">
        <f>G1116</f>
        <v>768</v>
      </c>
    </row>
    <row r="1116" spans="1:7" ht="42" customHeight="1" x14ac:dyDescent="0.2">
      <c r="A1116" s="14" t="s">
        <v>95</v>
      </c>
      <c r="B1116" s="15" t="s">
        <v>13</v>
      </c>
      <c r="C1116" s="52" t="s">
        <v>16</v>
      </c>
      <c r="D1116" s="52" t="s">
        <v>12</v>
      </c>
      <c r="E1116" s="18" t="s">
        <v>869</v>
      </c>
      <c r="F1116" s="54">
        <v>600</v>
      </c>
      <c r="G1116" s="18">
        <f>G1117</f>
        <v>768</v>
      </c>
    </row>
    <row r="1117" spans="1:7" x14ac:dyDescent="0.2">
      <c r="A1117" s="14" t="s">
        <v>133</v>
      </c>
      <c r="B1117" s="15" t="s">
        <v>13</v>
      </c>
      <c r="C1117" s="52" t="s">
        <v>16</v>
      </c>
      <c r="D1117" s="52" t="s">
        <v>12</v>
      </c>
      <c r="E1117" s="18" t="s">
        <v>869</v>
      </c>
      <c r="F1117" s="54">
        <v>620</v>
      </c>
      <c r="G1117" s="18">
        <f>391+99+278</f>
        <v>768</v>
      </c>
    </row>
    <row r="1118" spans="1:7" ht="38.25" x14ac:dyDescent="0.2">
      <c r="A1118" s="12" t="s">
        <v>770</v>
      </c>
      <c r="B1118" s="15" t="s">
        <v>13</v>
      </c>
      <c r="C1118" s="52" t="s">
        <v>16</v>
      </c>
      <c r="D1118" s="52" t="s">
        <v>12</v>
      </c>
      <c r="E1118" s="18" t="s">
        <v>769</v>
      </c>
      <c r="F1118" s="54"/>
      <c r="G1118" s="18">
        <f>G1119</f>
        <v>295</v>
      </c>
    </row>
    <row r="1119" spans="1:7" ht="51" x14ac:dyDescent="0.2">
      <c r="A1119" s="14" t="s">
        <v>95</v>
      </c>
      <c r="B1119" s="15" t="s">
        <v>13</v>
      </c>
      <c r="C1119" s="52" t="s">
        <v>16</v>
      </c>
      <c r="D1119" s="52" t="s">
        <v>12</v>
      </c>
      <c r="E1119" s="18" t="s">
        <v>769</v>
      </c>
      <c r="F1119" s="54">
        <v>600</v>
      </c>
      <c r="G1119" s="18">
        <f>G1120</f>
        <v>295</v>
      </c>
    </row>
    <row r="1120" spans="1:7" x14ac:dyDescent="0.2">
      <c r="A1120" s="14" t="s">
        <v>133</v>
      </c>
      <c r="B1120" s="15" t="s">
        <v>13</v>
      </c>
      <c r="C1120" s="52" t="s">
        <v>16</v>
      </c>
      <c r="D1120" s="52" t="s">
        <v>12</v>
      </c>
      <c r="E1120" s="18" t="s">
        <v>769</v>
      </c>
      <c r="F1120" s="54">
        <v>620</v>
      </c>
      <c r="G1120" s="18">
        <v>295</v>
      </c>
    </row>
    <row r="1121" spans="1:7" x14ac:dyDescent="0.2">
      <c r="A1121" s="51" t="s">
        <v>382</v>
      </c>
      <c r="B1121" s="15" t="s">
        <v>13</v>
      </c>
      <c r="C1121" s="52" t="s">
        <v>16</v>
      </c>
      <c r="D1121" s="52" t="s">
        <v>16</v>
      </c>
      <c r="E1121" s="15"/>
      <c r="F1121" s="15"/>
      <c r="G1121" s="18">
        <f>G1122+G1128+G1152+G1157</f>
        <v>26101</v>
      </c>
    </row>
    <row r="1122" spans="1:7" ht="25.5" x14ac:dyDescent="0.2">
      <c r="A1122" s="45" t="s">
        <v>719</v>
      </c>
      <c r="B1122" s="15" t="s">
        <v>13</v>
      </c>
      <c r="C1122" s="52" t="s">
        <v>16</v>
      </c>
      <c r="D1122" s="52" t="s">
        <v>16</v>
      </c>
      <c r="E1122" s="15" t="s">
        <v>213</v>
      </c>
      <c r="F1122" s="15"/>
      <c r="G1122" s="18">
        <f>G1123</f>
        <v>10004</v>
      </c>
    </row>
    <row r="1123" spans="1:7" ht="25.5" x14ac:dyDescent="0.2">
      <c r="A1123" s="45" t="s">
        <v>202</v>
      </c>
      <c r="B1123" s="15" t="s">
        <v>13</v>
      </c>
      <c r="C1123" s="52" t="s">
        <v>16</v>
      </c>
      <c r="D1123" s="52" t="s">
        <v>16</v>
      </c>
      <c r="E1123" s="15" t="s">
        <v>203</v>
      </c>
      <c r="F1123" s="15"/>
      <c r="G1123" s="18">
        <f>G1124</f>
        <v>10004</v>
      </c>
    </row>
    <row r="1124" spans="1:7" ht="63.75" x14ac:dyDescent="0.2">
      <c r="A1124" s="12" t="s">
        <v>391</v>
      </c>
      <c r="B1124" s="15" t="s">
        <v>13</v>
      </c>
      <c r="C1124" s="52" t="s">
        <v>16</v>
      </c>
      <c r="D1124" s="52" t="s">
        <v>16</v>
      </c>
      <c r="E1124" s="15" t="s">
        <v>204</v>
      </c>
      <c r="F1124" s="15"/>
      <c r="G1124" s="18">
        <f>G1125</f>
        <v>10004</v>
      </c>
    </row>
    <row r="1125" spans="1:7" ht="42" customHeight="1" x14ac:dyDescent="0.2">
      <c r="A1125" s="88" t="s">
        <v>95</v>
      </c>
      <c r="B1125" s="15" t="s">
        <v>13</v>
      </c>
      <c r="C1125" s="52" t="s">
        <v>16</v>
      </c>
      <c r="D1125" s="52" t="s">
        <v>16</v>
      </c>
      <c r="E1125" s="15" t="s">
        <v>204</v>
      </c>
      <c r="F1125" s="15" t="s">
        <v>74</v>
      </c>
      <c r="G1125" s="18">
        <f>G1126+G1127</f>
        <v>10004</v>
      </c>
    </row>
    <row r="1126" spans="1:7" ht="17.25" customHeight="1" x14ac:dyDescent="0.2">
      <c r="A1126" s="88" t="s">
        <v>133</v>
      </c>
      <c r="B1126" s="15" t="s">
        <v>13</v>
      </c>
      <c r="C1126" s="52" t="s">
        <v>16</v>
      </c>
      <c r="D1126" s="52" t="s">
        <v>16</v>
      </c>
      <c r="E1126" s="15" t="s">
        <v>204</v>
      </c>
      <c r="F1126" s="15" t="s">
        <v>184</v>
      </c>
      <c r="G1126" s="18">
        <f>9885+14</f>
        <v>9899</v>
      </c>
    </row>
    <row r="1127" spans="1:7" ht="39.75" customHeight="1" x14ac:dyDescent="0.2">
      <c r="A1127" s="88" t="s">
        <v>172</v>
      </c>
      <c r="B1127" s="15" t="s">
        <v>13</v>
      </c>
      <c r="C1127" s="52" t="s">
        <v>16</v>
      </c>
      <c r="D1127" s="52" t="s">
        <v>16</v>
      </c>
      <c r="E1127" s="15" t="s">
        <v>204</v>
      </c>
      <c r="F1127" s="15" t="s">
        <v>171</v>
      </c>
      <c r="G1127" s="18">
        <f>119-14</f>
        <v>105</v>
      </c>
    </row>
    <row r="1128" spans="1:7" ht="51" x14ac:dyDescent="0.2">
      <c r="A1128" s="45" t="s">
        <v>721</v>
      </c>
      <c r="B1128" s="15" t="s">
        <v>13</v>
      </c>
      <c r="C1128" s="52" t="s">
        <v>16</v>
      </c>
      <c r="D1128" s="52" t="s">
        <v>16</v>
      </c>
      <c r="E1128" s="15" t="s">
        <v>181</v>
      </c>
      <c r="F1128" s="15"/>
      <c r="G1128" s="18">
        <f>G1140+G1129+G1136+G1148</f>
        <v>15162</v>
      </c>
    </row>
    <row r="1129" spans="1:7" ht="25.5" x14ac:dyDescent="0.2">
      <c r="A1129" s="76" t="s">
        <v>214</v>
      </c>
      <c r="B1129" s="15" t="s">
        <v>13</v>
      </c>
      <c r="C1129" s="52" t="s">
        <v>16</v>
      </c>
      <c r="D1129" s="52" t="s">
        <v>16</v>
      </c>
      <c r="E1129" s="15" t="s">
        <v>210</v>
      </c>
      <c r="F1129" s="15"/>
      <c r="G1129" s="18">
        <f>G1133+G1130</f>
        <v>10017</v>
      </c>
    </row>
    <row r="1130" spans="1:7" ht="31.5" customHeight="1" x14ac:dyDescent="0.2">
      <c r="A1130" s="12" t="s">
        <v>848</v>
      </c>
      <c r="B1130" s="15" t="s">
        <v>13</v>
      </c>
      <c r="C1130" s="34" t="s">
        <v>16</v>
      </c>
      <c r="D1130" s="34" t="s">
        <v>16</v>
      </c>
      <c r="E1130" s="17" t="s">
        <v>858</v>
      </c>
      <c r="F1130" s="34"/>
      <c r="G1130" s="18">
        <f>G1131</f>
        <v>2</v>
      </c>
    </row>
    <row r="1131" spans="1:7" ht="51" x14ac:dyDescent="0.2">
      <c r="A1131" s="88" t="s">
        <v>95</v>
      </c>
      <c r="B1131" s="15" t="s">
        <v>13</v>
      </c>
      <c r="C1131" s="34" t="s">
        <v>16</v>
      </c>
      <c r="D1131" s="34" t="s">
        <v>16</v>
      </c>
      <c r="E1131" s="17" t="s">
        <v>858</v>
      </c>
      <c r="F1131" s="34" t="s">
        <v>74</v>
      </c>
      <c r="G1131" s="18">
        <f>G1132</f>
        <v>2</v>
      </c>
    </row>
    <row r="1132" spans="1:7" ht="18.75" customHeight="1" x14ac:dyDescent="0.2">
      <c r="A1132" s="14" t="s">
        <v>133</v>
      </c>
      <c r="B1132" s="15" t="s">
        <v>13</v>
      </c>
      <c r="C1132" s="34" t="s">
        <v>16</v>
      </c>
      <c r="D1132" s="34" t="s">
        <v>16</v>
      </c>
      <c r="E1132" s="17" t="s">
        <v>858</v>
      </c>
      <c r="F1132" s="34" t="s">
        <v>184</v>
      </c>
      <c r="G1132" s="18">
        <v>2</v>
      </c>
    </row>
    <row r="1133" spans="1:7" ht="63.75" x14ac:dyDescent="0.2">
      <c r="A1133" s="12" t="s">
        <v>391</v>
      </c>
      <c r="B1133" s="15" t="s">
        <v>13</v>
      </c>
      <c r="C1133" s="52" t="s">
        <v>16</v>
      </c>
      <c r="D1133" s="52" t="s">
        <v>16</v>
      </c>
      <c r="E1133" s="15" t="s">
        <v>215</v>
      </c>
      <c r="F1133" s="15"/>
      <c r="G1133" s="18">
        <f>G1134</f>
        <v>10015</v>
      </c>
    </row>
    <row r="1134" spans="1:7" ht="42" customHeight="1" x14ac:dyDescent="0.2">
      <c r="A1134" s="88" t="s">
        <v>95</v>
      </c>
      <c r="B1134" s="15" t="s">
        <v>13</v>
      </c>
      <c r="C1134" s="52" t="s">
        <v>16</v>
      </c>
      <c r="D1134" s="52" t="s">
        <v>16</v>
      </c>
      <c r="E1134" s="15" t="s">
        <v>215</v>
      </c>
      <c r="F1134" s="15" t="s">
        <v>74</v>
      </c>
      <c r="G1134" s="18">
        <f>G1135</f>
        <v>10015</v>
      </c>
    </row>
    <row r="1135" spans="1:7" x14ac:dyDescent="0.2">
      <c r="A1135" s="88" t="s">
        <v>133</v>
      </c>
      <c r="B1135" s="15" t="s">
        <v>13</v>
      </c>
      <c r="C1135" s="52" t="s">
        <v>16</v>
      </c>
      <c r="D1135" s="52" t="s">
        <v>16</v>
      </c>
      <c r="E1135" s="15" t="s">
        <v>215</v>
      </c>
      <c r="F1135" s="15" t="s">
        <v>184</v>
      </c>
      <c r="G1135" s="18">
        <f>9664-100+140+311</f>
        <v>10015</v>
      </c>
    </row>
    <row r="1136" spans="1:7" ht="25.5" x14ac:dyDescent="0.2">
      <c r="A1136" s="76" t="s">
        <v>216</v>
      </c>
      <c r="B1136" s="15" t="s">
        <v>13</v>
      </c>
      <c r="C1136" s="52" t="s">
        <v>16</v>
      </c>
      <c r="D1136" s="52" t="s">
        <v>16</v>
      </c>
      <c r="E1136" s="15" t="s">
        <v>218</v>
      </c>
      <c r="F1136" s="15"/>
      <c r="G1136" s="18">
        <f>G1137</f>
        <v>4442</v>
      </c>
    </row>
    <row r="1137" spans="1:7" ht="67.5" customHeight="1" x14ac:dyDescent="0.2">
      <c r="A1137" s="12" t="s">
        <v>394</v>
      </c>
      <c r="B1137" s="15" t="s">
        <v>13</v>
      </c>
      <c r="C1137" s="52" t="s">
        <v>16</v>
      </c>
      <c r="D1137" s="52" t="s">
        <v>16</v>
      </c>
      <c r="E1137" s="15" t="s">
        <v>217</v>
      </c>
      <c r="F1137" s="15"/>
      <c r="G1137" s="18">
        <f>G1138</f>
        <v>4442</v>
      </c>
    </row>
    <row r="1138" spans="1:7" ht="41.25" customHeight="1" x14ac:dyDescent="0.2">
      <c r="A1138" s="88" t="s">
        <v>95</v>
      </c>
      <c r="B1138" s="15" t="s">
        <v>13</v>
      </c>
      <c r="C1138" s="52" t="s">
        <v>16</v>
      </c>
      <c r="D1138" s="52" t="s">
        <v>16</v>
      </c>
      <c r="E1138" s="15" t="s">
        <v>217</v>
      </c>
      <c r="F1138" s="15" t="s">
        <v>74</v>
      </c>
      <c r="G1138" s="18">
        <f>G1139</f>
        <v>4442</v>
      </c>
    </row>
    <row r="1139" spans="1:7" x14ac:dyDescent="0.2">
      <c r="A1139" s="88" t="s">
        <v>133</v>
      </c>
      <c r="B1139" s="15" t="s">
        <v>13</v>
      </c>
      <c r="C1139" s="52" t="s">
        <v>16</v>
      </c>
      <c r="D1139" s="52" t="s">
        <v>16</v>
      </c>
      <c r="E1139" s="15" t="s">
        <v>217</v>
      </c>
      <c r="F1139" s="15" t="s">
        <v>184</v>
      </c>
      <c r="G1139" s="18">
        <f>4893-140-311</f>
        <v>4442</v>
      </c>
    </row>
    <row r="1140" spans="1:7" ht="25.5" x14ac:dyDescent="0.2">
      <c r="A1140" s="45" t="s">
        <v>202</v>
      </c>
      <c r="B1140" s="15" t="s">
        <v>13</v>
      </c>
      <c r="C1140" s="52" t="s">
        <v>16</v>
      </c>
      <c r="D1140" s="52" t="s">
        <v>16</v>
      </c>
      <c r="E1140" s="15" t="s">
        <v>205</v>
      </c>
      <c r="F1140" s="15"/>
      <c r="G1140" s="18">
        <f>G1141</f>
        <v>419</v>
      </c>
    </row>
    <row r="1141" spans="1:7" ht="63.75" x14ac:dyDescent="0.2">
      <c r="A1141" s="12" t="s">
        <v>391</v>
      </c>
      <c r="B1141" s="15" t="s">
        <v>13</v>
      </c>
      <c r="C1141" s="52" t="s">
        <v>16</v>
      </c>
      <c r="D1141" s="52" t="s">
        <v>16</v>
      </c>
      <c r="E1141" s="15" t="s">
        <v>206</v>
      </c>
      <c r="F1141" s="15"/>
      <c r="G1141" s="18">
        <f>G1142</f>
        <v>419</v>
      </c>
    </row>
    <row r="1142" spans="1:7" ht="51" x14ac:dyDescent="0.2">
      <c r="A1142" s="88" t="s">
        <v>95</v>
      </c>
      <c r="B1142" s="15" t="s">
        <v>13</v>
      </c>
      <c r="C1142" s="52" t="s">
        <v>16</v>
      </c>
      <c r="D1142" s="52" t="s">
        <v>16</v>
      </c>
      <c r="E1142" s="15" t="s">
        <v>206</v>
      </c>
      <c r="F1142" s="15" t="s">
        <v>74</v>
      </c>
      <c r="G1142" s="18">
        <f>G1143</f>
        <v>419</v>
      </c>
    </row>
    <row r="1143" spans="1:7" x14ac:dyDescent="0.2">
      <c r="A1143" s="88" t="s">
        <v>133</v>
      </c>
      <c r="B1143" s="15" t="s">
        <v>13</v>
      </c>
      <c r="C1143" s="52" t="s">
        <v>16</v>
      </c>
      <c r="D1143" s="52" t="s">
        <v>16</v>
      </c>
      <c r="E1143" s="15" t="s">
        <v>206</v>
      </c>
      <c r="F1143" s="15" t="s">
        <v>184</v>
      </c>
      <c r="G1143" s="18">
        <v>419</v>
      </c>
    </row>
    <row r="1144" spans="1:7" ht="63.75" hidden="1" x14ac:dyDescent="0.2">
      <c r="A1144" s="45" t="s">
        <v>79</v>
      </c>
      <c r="B1144" s="15" t="s">
        <v>13</v>
      </c>
      <c r="C1144" s="52" t="s">
        <v>16</v>
      </c>
      <c r="D1144" s="52" t="s">
        <v>16</v>
      </c>
      <c r="E1144" s="15" t="s">
        <v>78</v>
      </c>
      <c r="F1144" s="15"/>
      <c r="G1144" s="18">
        <f>G1145</f>
        <v>946</v>
      </c>
    </row>
    <row r="1145" spans="1:7" ht="51" hidden="1" x14ac:dyDescent="0.2">
      <c r="A1145" s="14" t="s">
        <v>95</v>
      </c>
      <c r="B1145" s="15" t="s">
        <v>13</v>
      </c>
      <c r="C1145" s="52" t="s">
        <v>16</v>
      </c>
      <c r="D1145" s="52" t="s">
        <v>16</v>
      </c>
      <c r="E1145" s="15" t="s">
        <v>78</v>
      </c>
      <c r="F1145" s="54">
        <v>600</v>
      </c>
      <c r="G1145" s="18">
        <v>946</v>
      </c>
    </row>
    <row r="1146" spans="1:7" ht="89.25" hidden="1" x14ac:dyDescent="0.2">
      <c r="A1146" s="12" t="s">
        <v>73</v>
      </c>
      <c r="B1146" s="15" t="s">
        <v>13</v>
      </c>
      <c r="C1146" s="52" t="s">
        <v>16</v>
      </c>
      <c r="D1146" s="52" t="s">
        <v>16</v>
      </c>
      <c r="E1146" s="18" t="s">
        <v>72</v>
      </c>
      <c r="F1146" s="54"/>
      <c r="G1146" s="18">
        <f>G1147</f>
        <v>12327</v>
      </c>
    </row>
    <row r="1147" spans="1:7" ht="51" hidden="1" x14ac:dyDescent="0.2">
      <c r="A1147" s="14" t="s">
        <v>95</v>
      </c>
      <c r="B1147" s="15" t="s">
        <v>13</v>
      </c>
      <c r="C1147" s="52" t="s">
        <v>16</v>
      </c>
      <c r="D1147" s="52" t="s">
        <v>16</v>
      </c>
      <c r="E1147" s="18" t="s">
        <v>72</v>
      </c>
      <c r="F1147" s="54">
        <v>600</v>
      </c>
      <c r="G1147" s="18">
        <f>7883+4444</f>
        <v>12327</v>
      </c>
    </row>
    <row r="1148" spans="1:7" ht="25.5" x14ac:dyDescent="0.2">
      <c r="A1148" s="45" t="s">
        <v>211</v>
      </c>
      <c r="B1148" s="15" t="s">
        <v>13</v>
      </c>
      <c r="C1148" s="52" t="s">
        <v>16</v>
      </c>
      <c r="D1148" s="52" t="s">
        <v>16</v>
      </c>
      <c r="E1148" s="15" t="s">
        <v>212</v>
      </c>
      <c r="F1148" s="54"/>
      <c r="G1148" s="18">
        <f>G1149</f>
        <v>284</v>
      </c>
    </row>
    <row r="1149" spans="1:7" x14ac:dyDescent="0.2">
      <c r="A1149" s="90" t="s">
        <v>395</v>
      </c>
      <c r="B1149" s="15" t="s">
        <v>13</v>
      </c>
      <c r="C1149" s="52" t="s">
        <v>16</v>
      </c>
      <c r="D1149" s="52" t="s">
        <v>16</v>
      </c>
      <c r="E1149" s="15" t="s">
        <v>209</v>
      </c>
      <c r="F1149" s="54"/>
      <c r="G1149" s="18">
        <f>G1150</f>
        <v>284</v>
      </c>
    </row>
    <row r="1150" spans="1:7" ht="42" customHeight="1" x14ac:dyDescent="0.2">
      <c r="A1150" s="14" t="s">
        <v>95</v>
      </c>
      <c r="B1150" s="15" t="s">
        <v>13</v>
      </c>
      <c r="C1150" s="52" t="s">
        <v>16</v>
      </c>
      <c r="D1150" s="52" t="s">
        <v>16</v>
      </c>
      <c r="E1150" s="15" t="s">
        <v>209</v>
      </c>
      <c r="F1150" s="54">
        <v>600</v>
      </c>
      <c r="G1150" s="18">
        <f>G1151</f>
        <v>284</v>
      </c>
    </row>
    <row r="1151" spans="1:7" x14ac:dyDescent="0.2">
      <c r="A1151" s="88" t="s">
        <v>133</v>
      </c>
      <c r="B1151" s="15" t="s">
        <v>13</v>
      </c>
      <c r="C1151" s="52" t="s">
        <v>16</v>
      </c>
      <c r="D1151" s="52" t="s">
        <v>16</v>
      </c>
      <c r="E1151" s="15" t="s">
        <v>209</v>
      </c>
      <c r="F1151" s="54">
        <v>620</v>
      </c>
      <c r="G1151" s="18">
        <v>284</v>
      </c>
    </row>
    <row r="1152" spans="1:7" ht="51" x14ac:dyDescent="0.2">
      <c r="A1152" s="45" t="s">
        <v>720</v>
      </c>
      <c r="B1152" s="15" t="s">
        <v>13</v>
      </c>
      <c r="C1152" s="52" t="s">
        <v>16</v>
      </c>
      <c r="D1152" s="52" t="s">
        <v>16</v>
      </c>
      <c r="E1152" s="15" t="s">
        <v>501</v>
      </c>
      <c r="F1152" s="54"/>
      <c r="G1152" s="18">
        <f>G1153</f>
        <v>835</v>
      </c>
    </row>
    <row r="1153" spans="1:7" ht="63.75" x14ac:dyDescent="0.2">
      <c r="A1153" s="45" t="s">
        <v>560</v>
      </c>
      <c r="B1153" s="15" t="s">
        <v>13</v>
      </c>
      <c r="C1153" s="52" t="s">
        <v>16</v>
      </c>
      <c r="D1153" s="52" t="s">
        <v>16</v>
      </c>
      <c r="E1153" s="15" t="s">
        <v>603</v>
      </c>
      <c r="F1153" s="54"/>
      <c r="G1153" s="18">
        <f>G1154</f>
        <v>835</v>
      </c>
    </row>
    <row r="1154" spans="1:7" ht="38.25" x14ac:dyDescent="0.2">
      <c r="A1154" s="45" t="s">
        <v>499</v>
      </c>
      <c r="B1154" s="15" t="s">
        <v>13</v>
      </c>
      <c r="C1154" s="52" t="s">
        <v>16</v>
      </c>
      <c r="D1154" s="52" t="s">
        <v>16</v>
      </c>
      <c r="E1154" s="15" t="s">
        <v>604</v>
      </c>
      <c r="F1154" s="54"/>
      <c r="G1154" s="18">
        <f>G1155</f>
        <v>835</v>
      </c>
    </row>
    <row r="1155" spans="1:7" ht="42" customHeight="1" x14ac:dyDescent="0.2">
      <c r="A1155" s="59" t="s">
        <v>95</v>
      </c>
      <c r="B1155" s="15" t="s">
        <v>13</v>
      </c>
      <c r="C1155" s="52" t="s">
        <v>16</v>
      </c>
      <c r="D1155" s="52" t="s">
        <v>16</v>
      </c>
      <c r="E1155" s="15" t="s">
        <v>604</v>
      </c>
      <c r="F1155" s="54">
        <v>600</v>
      </c>
      <c r="G1155" s="18">
        <f>G1156</f>
        <v>835</v>
      </c>
    </row>
    <row r="1156" spans="1:7" ht="51" x14ac:dyDescent="0.2">
      <c r="A1156" s="59" t="s">
        <v>367</v>
      </c>
      <c r="B1156" s="15" t="s">
        <v>13</v>
      </c>
      <c r="C1156" s="52" t="s">
        <v>16</v>
      </c>
      <c r="D1156" s="52" t="s">
        <v>16</v>
      </c>
      <c r="E1156" s="15" t="s">
        <v>604</v>
      </c>
      <c r="F1156" s="54">
        <v>630</v>
      </c>
      <c r="G1156" s="18">
        <v>835</v>
      </c>
    </row>
    <row r="1157" spans="1:7" ht="38.25" x14ac:dyDescent="0.2">
      <c r="A1157" s="259" t="s">
        <v>584</v>
      </c>
      <c r="B1157" s="15" t="s">
        <v>13</v>
      </c>
      <c r="C1157" s="52" t="s">
        <v>16</v>
      </c>
      <c r="D1157" s="52" t="s">
        <v>16</v>
      </c>
      <c r="E1157" s="260" t="s">
        <v>586</v>
      </c>
      <c r="F1157" s="54"/>
      <c r="G1157" s="18">
        <f>G1158</f>
        <v>100</v>
      </c>
    </row>
    <row r="1158" spans="1:7" ht="51" x14ac:dyDescent="0.2">
      <c r="A1158" s="261" t="s">
        <v>585</v>
      </c>
      <c r="B1158" s="15" t="s">
        <v>13</v>
      </c>
      <c r="C1158" s="52" t="s">
        <v>16</v>
      </c>
      <c r="D1158" s="52" t="s">
        <v>16</v>
      </c>
      <c r="E1158" s="260" t="s">
        <v>587</v>
      </c>
      <c r="F1158" s="54"/>
      <c r="G1158" s="18">
        <f>G1159</f>
        <v>100</v>
      </c>
    </row>
    <row r="1159" spans="1:7" ht="63.75" x14ac:dyDescent="0.2">
      <c r="A1159" s="262" t="s">
        <v>391</v>
      </c>
      <c r="B1159" s="15" t="s">
        <v>13</v>
      </c>
      <c r="C1159" s="52" t="s">
        <v>16</v>
      </c>
      <c r="D1159" s="52" t="s">
        <v>16</v>
      </c>
      <c r="E1159" s="260" t="s">
        <v>588</v>
      </c>
      <c r="F1159" s="54"/>
      <c r="G1159" s="18">
        <f>G1160</f>
        <v>100</v>
      </c>
    </row>
    <row r="1160" spans="1:7" ht="51" x14ac:dyDescent="0.2">
      <c r="A1160" s="59" t="s">
        <v>95</v>
      </c>
      <c r="B1160" s="15" t="s">
        <v>13</v>
      </c>
      <c r="C1160" s="52" t="s">
        <v>16</v>
      </c>
      <c r="D1160" s="52" t="s">
        <v>16</v>
      </c>
      <c r="E1160" s="260" t="s">
        <v>588</v>
      </c>
      <c r="F1160" s="54">
        <v>600</v>
      </c>
      <c r="G1160" s="18">
        <f>G1161</f>
        <v>100</v>
      </c>
    </row>
    <row r="1161" spans="1:7" x14ac:dyDescent="0.2">
      <c r="A1161" s="59" t="s">
        <v>133</v>
      </c>
      <c r="B1161" s="15" t="s">
        <v>13</v>
      </c>
      <c r="C1161" s="52" t="s">
        <v>16</v>
      </c>
      <c r="D1161" s="52" t="s">
        <v>16</v>
      </c>
      <c r="E1161" s="260" t="s">
        <v>588</v>
      </c>
      <c r="F1161" s="54">
        <v>620</v>
      </c>
      <c r="G1161" s="18">
        <v>100</v>
      </c>
    </row>
    <row r="1162" spans="1:7" ht="15" customHeight="1" x14ac:dyDescent="0.2">
      <c r="A1162" s="91" t="s">
        <v>19</v>
      </c>
      <c r="B1162" s="15" t="s">
        <v>13</v>
      </c>
      <c r="C1162" s="52" t="s">
        <v>16</v>
      </c>
      <c r="D1162" s="52" t="s">
        <v>20</v>
      </c>
      <c r="E1162" s="15"/>
      <c r="F1162" s="15"/>
      <c r="G1162" s="18">
        <f>G1163</f>
        <v>19721</v>
      </c>
    </row>
    <row r="1163" spans="1:7" ht="25.5" x14ac:dyDescent="0.2">
      <c r="A1163" s="45" t="s">
        <v>717</v>
      </c>
      <c r="B1163" s="15" t="s">
        <v>13</v>
      </c>
      <c r="C1163" s="52" t="s">
        <v>16</v>
      </c>
      <c r="D1163" s="52" t="s">
        <v>20</v>
      </c>
      <c r="E1163" s="15" t="s">
        <v>213</v>
      </c>
      <c r="F1163" s="15"/>
      <c r="G1163" s="18">
        <f>G1164+G1170+G1176</f>
        <v>19721</v>
      </c>
    </row>
    <row r="1164" spans="1:7" ht="78.75" customHeight="1" x14ac:dyDescent="0.2">
      <c r="A1164" s="12" t="s">
        <v>255</v>
      </c>
      <c r="B1164" s="15" t="s">
        <v>13</v>
      </c>
      <c r="C1164" s="52" t="s">
        <v>16</v>
      </c>
      <c r="D1164" s="52" t="s">
        <v>20</v>
      </c>
      <c r="E1164" s="15" t="s">
        <v>252</v>
      </c>
      <c r="F1164" s="54"/>
      <c r="G1164" s="18">
        <f>G1165</f>
        <v>2366</v>
      </c>
    </row>
    <row r="1165" spans="1:7" ht="76.5" x14ac:dyDescent="0.2">
      <c r="A1165" s="12" t="s">
        <v>461</v>
      </c>
      <c r="B1165" s="15" t="s">
        <v>13</v>
      </c>
      <c r="C1165" s="52" t="s">
        <v>16</v>
      </c>
      <c r="D1165" s="52" t="s">
        <v>20</v>
      </c>
      <c r="E1165" s="15" t="s">
        <v>253</v>
      </c>
      <c r="F1165" s="54"/>
      <c r="G1165" s="18">
        <v>2366</v>
      </c>
    </row>
    <row r="1166" spans="1:7" ht="93.75" customHeight="1" x14ac:dyDescent="0.2">
      <c r="A1166" s="14" t="s">
        <v>96</v>
      </c>
      <c r="B1166" s="15" t="s">
        <v>13</v>
      </c>
      <c r="C1166" s="52" t="s">
        <v>16</v>
      </c>
      <c r="D1166" s="52" t="s">
        <v>20</v>
      </c>
      <c r="E1166" s="15" t="s">
        <v>253</v>
      </c>
      <c r="F1166" s="54">
        <v>100</v>
      </c>
      <c r="G1166" s="18">
        <f>G1167</f>
        <v>2349</v>
      </c>
    </row>
    <row r="1167" spans="1:7" ht="25.5" x14ac:dyDescent="0.2">
      <c r="A1167" s="14" t="s">
        <v>123</v>
      </c>
      <c r="B1167" s="15" t="s">
        <v>13</v>
      </c>
      <c r="C1167" s="52" t="s">
        <v>16</v>
      </c>
      <c r="D1167" s="52" t="s">
        <v>20</v>
      </c>
      <c r="E1167" s="15" t="s">
        <v>253</v>
      </c>
      <c r="F1167" s="54">
        <v>110</v>
      </c>
      <c r="G1167" s="18">
        <v>2349</v>
      </c>
    </row>
    <row r="1168" spans="1:7" ht="38.25" x14ac:dyDescent="0.2">
      <c r="A1168" s="14" t="s">
        <v>359</v>
      </c>
      <c r="B1168" s="15" t="s">
        <v>13</v>
      </c>
      <c r="C1168" s="52" t="s">
        <v>16</v>
      </c>
      <c r="D1168" s="52" t="s">
        <v>20</v>
      </c>
      <c r="E1168" s="15" t="s">
        <v>253</v>
      </c>
      <c r="F1168" s="54">
        <v>200</v>
      </c>
      <c r="G1168" s="18">
        <f>G1169</f>
        <v>17</v>
      </c>
    </row>
    <row r="1169" spans="1:7" ht="38.25" x14ac:dyDescent="0.2">
      <c r="A1169" s="14" t="s">
        <v>360</v>
      </c>
      <c r="B1169" s="15" t="s">
        <v>13</v>
      </c>
      <c r="C1169" s="52" t="s">
        <v>16</v>
      </c>
      <c r="D1169" s="52" t="s">
        <v>20</v>
      </c>
      <c r="E1169" s="15" t="s">
        <v>253</v>
      </c>
      <c r="F1169" s="54">
        <v>240</v>
      </c>
      <c r="G1169" s="18">
        <v>17</v>
      </c>
    </row>
    <row r="1170" spans="1:7" ht="38.25" x14ac:dyDescent="0.2">
      <c r="A1170" s="88" t="s">
        <v>456</v>
      </c>
      <c r="B1170" s="15" t="s">
        <v>13</v>
      </c>
      <c r="C1170" s="52" t="s">
        <v>16</v>
      </c>
      <c r="D1170" s="52" t="s">
        <v>20</v>
      </c>
      <c r="E1170" s="15" t="s">
        <v>175</v>
      </c>
      <c r="F1170" s="54"/>
      <c r="G1170" s="18">
        <f>G1171</f>
        <v>620</v>
      </c>
    </row>
    <row r="1171" spans="1:7" x14ac:dyDescent="0.2">
      <c r="A1171" s="90" t="s">
        <v>395</v>
      </c>
      <c r="B1171" s="15" t="s">
        <v>13</v>
      </c>
      <c r="C1171" s="52" t="s">
        <v>16</v>
      </c>
      <c r="D1171" s="52" t="s">
        <v>20</v>
      </c>
      <c r="E1171" s="15" t="s">
        <v>254</v>
      </c>
      <c r="F1171" s="54"/>
      <c r="G1171" s="18">
        <f>G1172+G1174</f>
        <v>620</v>
      </c>
    </row>
    <row r="1172" spans="1:7" ht="38.25" x14ac:dyDescent="0.2">
      <c r="A1172" s="14" t="s">
        <v>359</v>
      </c>
      <c r="B1172" s="15" t="s">
        <v>13</v>
      </c>
      <c r="C1172" s="52" t="s">
        <v>16</v>
      </c>
      <c r="D1172" s="52" t="s">
        <v>20</v>
      </c>
      <c r="E1172" s="15" t="s">
        <v>254</v>
      </c>
      <c r="F1172" s="54">
        <v>200</v>
      </c>
      <c r="G1172" s="18">
        <f>G1173</f>
        <v>493</v>
      </c>
    </row>
    <row r="1173" spans="1:7" ht="38.25" x14ac:dyDescent="0.2">
      <c r="A1173" s="14" t="s">
        <v>360</v>
      </c>
      <c r="B1173" s="15" t="s">
        <v>13</v>
      </c>
      <c r="C1173" s="52" t="s">
        <v>16</v>
      </c>
      <c r="D1173" s="52" t="s">
        <v>20</v>
      </c>
      <c r="E1173" s="15" t="s">
        <v>254</v>
      </c>
      <c r="F1173" s="54">
        <v>240</v>
      </c>
      <c r="G1173" s="18">
        <f>930-127-310</f>
        <v>493</v>
      </c>
    </row>
    <row r="1174" spans="1:7" ht="25.5" x14ac:dyDescent="0.2">
      <c r="A1174" s="14" t="s">
        <v>84</v>
      </c>
      <c r="B1174" s="15" t="s">
        <v>13</v>
      </c>
      <c r="C1174" s="52" t="s">
        <v>16</v>
      </c>
      <c r="D1174" s="52" t="s">
        <v>20</v>
      </c>
      <c r="E1174" s="15" t="s">
        <v>254</v>
      </c>
      <c r="F1174" s="54">
        <v>300</v>
      </c>
      <c r="G1174" s="18">
        <f>G1175</f>
        <v>127</v>
      </c>
    </row>
    <row r="1175" spans="1:7" x14ac:dyDescent="0.2">
      <c r="A1175" s="14" t="s">
        <v>384</v>
      </c>
      <c r="B1175" s="15" t="s">
        <v>13</v>
      </c>
      <c r="C1175" s="52" t="s">
        <v>16</v>
      </c>
      <c r="D1175" s="52" t="s">
        <v>20</v>
      </c>
      <c r="E1175" s="15" t="s">
        <v>254</v>
      </c>
      <c r="F1175" s="54">
        <v>350</v>
      </c>
      <c r="G1175" s="18">
        <v>127</v>
      </c>
    </row>
    <row r="1176" spans="1:7" ht="89.25" x14ac:dyDescent="0.2">
      <c r="A1176" s="45" t="s">
        <v>462</v>
      </c>
      <c r="B1176" s="15" t="s">
        <v>13</v>
      </c>
      <c r="C1176" s="52" t="s">
        <v>16</v>
      </c>
      <c r="D1176" s="52" t="s">
        <v>20</v>
      </c>
      <c r="E1176" s="15" t="s">
        <v>207</v>
      </c>
      <c r="F1176" s="15"/>
      <c r="G1176" s="18">
        <f>G1177</f>
        <v>16735</v>
      </c>
    </row>
    <row r="1177" spans="1:7" ht="63.75" x14ac:dyDescent="0.2">
      <c r="A1177" s="90" t="s">
        <v>394</v>
      </c>
      <c r="B1177" s="15" t="s">
        <v>13</v>
      </c>
      <c r="C1177" s="52" t="s">
        <v>16</v>
      </c>
      <c r="D1177" s="52" t="s">
        <v>20</v>
      </c>
      <c r="E1177" s="15" t="s">
        <v>208</v>
      </c>
      <c r="F1177" s="15"/>
      <c r="G1177" s="18">
        <f>G1178+G1180+G1182</f>
        <v>16735</v>
      </c>
    </row>
    <row r="1178" spans="1:7" ht="89.25" x14ac:dyDescent="0.2">
      <c r="A1178" s="14" t="s">
        <v>96</v>
      </c>
      <c r="B1178" s="15" t="s">
        <v>13</v>
      </c>
      <c r="C1178" s="52" t="s">
        <v>16</v>
      </c>
      <c r="D1178" s="52" t="s">
        <v>20</v>
      </c>
      <c r="E1178" s="15" t="s">
        <v>208</v>
      </c>
      <c r="F1178" s="54">
        <v>100</v>
      </c>
      <c r="G1178" s="18">
        <f>G1179</f>
        <v>14555</v>
      </c>
    </row>
    <row r="1179" spans="1:7" ht="25.5" x14ac:dyDescent="0.2">
      <c r="A1179" s="14" t="s">
        <v>123</v>
      </c>
      <c r="B1179" s="15" t="s">
        <v>13</v>
      </c>
      <c r="C1179" s="52" t="s">
        <v>16</v>
      </c>
      <c r="D1179" s="52" t="s">
        <v>20</v>
      </c>
      <c r="E1179" s="15" t="s">
        <v>208</v>
      </c>
      <c r="F1179" s="54">
        <v>110</v>
      </c>
      <c r="G1179" s="18">
        <v>14555</v>
      </c>
    </row>
    <row r="1180" spans="1:7" ht="38.25" x14ac:dyDescent="0.2">
      <c r="A1180" s="14" t="s">
        <v>359</v>
      </c>
      <c r="B1180" s="15" t="s">
        <v>13</v>
      </c>
      <c r="C1180" s="52" t="s">
        <v>16</v>
      </c>
      <c r="D1180" s="52" t="s">
        <v>20</v>
      </c>
      <c r="E1180" s="15" t="s">
        <v>208</v>
      </c>
      <c r="F1180" s="54">
        <v>200</v>
      </c>
      <c r="G1180" s="18">
        <f>G1181</f>
        <v>2160</v>
      </c>
    </row>
    <row r="1181" spans="1:7" ht="38.25" x14ac:dyDescent="0.2">
      <c r="A1181" s="14" t="s">
        <v>360</v>
      </c>
      <c r="B1181" s="15" t="s">
        <v>13</v>
      </c>
      <c r="C1181" s="52" t="s">
        <v>16</v>
      </c>
      <c r="D1181" s="52" t="s">
        <v>20</v>
      </c>
      <c r="E1181" s="15" t="s">
        <v>208</v>
      </c>
      <c r="F1181" s="54">
        <v>240</v>
      </c>
      <c r="G1181" s="18">
        <v>2160</v>
      </c>
    </row>
    <row r="1182" spans="1:7" x14ac:dyDescent="0.2">
      <c r="A1182" s="14" t="s">
        <v>67</v>
      </c>
      <c r="B1182" s="15" t="s">
        <v>13</v>
      </c>
      <c r="C1182" s="52" t="s">
        <v>16</v>
      </c>
      <c r="D1182" s="52" t="s">
        <v>20</v>
      </c>
      <c r="E1182" s="15" t="s">
        <v>208</v>
      </c>
      <c r="F1182" s="54">
        <v>800</v>
      </c>
      <c r="G1182" s="18">
        <f>G1183</f>
        <v>20</v>
      </c>
    </row>
    <row r="1183" spans="1:7" ht="27" customHeight="1" x14ac:dyDescent="0.2">
      <c r="A1183" s="14" t="s">
        <v>119</v>
      </c>
      <c r="B1183" s="15" t="s">
        <v>13</v>
      </c>
      <c r="C1183" s="52" t="s">
        <v>16</v>
      </c>
      <c r="D1183" s="52" t="s">
        <v>20</v>
      </c>
      <c r="E1183" s="15" t="s">
        <v>208</v>
      </c>
      <c r="F1183" s="54">
        <v>850</v>
      </c>
      <c r="G1183" s="18">
        <v>20</v>
      </c>
    </row>
    <row r="1184" spans="1:7" x14ac:dyDescent="0.2">
      <c r="A1184" s="91" t="s">
        <v>103</v>
      </c>
      <c r="B1184" s="15" t="s">
        <v>13</v>
      </c>
      <c r="C1184" s="52" t="s">
        <v>21</v>
      </c>
      <c r="D1184" s="52" t="s">
        <v>17</v>
      </c>
      <c r="E1184" s="15"/>
      <c r="F1184" s="15"/>
      <c r="G1184" s="18">
        <f>G1185+G1269</f>
        <v>145045</v>
      </c>
    </row>
    <row r="1185" spans="1:7" s="83" customFormat="1" ht="31.5" customHeight="1" x14ac:dyDescent="0.2">
      <c r="A1185" s="91" t="s">
        <v>22</v>
      </c>
      <c r="B1185" s="15" t="s">
        <v>13</v>
      </c>
      <c r="C1185" s="52" t="s">
        <v>21</v>
      </c>
      <c r="D1185" s="52" t="s">
        <v>0</v>
      </c>
      <c r="E1185" s="15"/>
      <c r="F1185" s="15"/>
      <c r="G1185" s="18">
        <f>G1186+G1264</f>
        <v>144773</v>
      </c>
    </row>
    <row r="1186" spans="1:7" ht="25.5" x14ac:dyDescent="0.2">
      <c r="A1186" s="76" t="s">
        <v>712</v>
      </c>
      <c r="B1186" s="15" t="s">
        <v>13</v>
      </c>
      <c r="C1186" s="52" t="s">
        <v>21</v>
      </c>
      <c r="D1186" s="52" t="s">
        <v>0</v>
      </c>
      <c r="E1186" s="15" t="s">
        <v>129</v>
      </c>
      <c r="F1186" s="15"/>
      <c r="G1186" s="18">
        <f>G1187+G1201+G1208+G1215+G1223+G1233+G1241+G1259+G1237+G1260</f>
        <v>144509</v>
      </c>
    </row>
    <row r="1187" spans="1:7" ht="63.75" x14ac:dyDescent="0.2">
      <c r="A1187" s="14" t="s">
        <v>130</v>
      </c>
      <c r="B1187" s="15" t="s">
        <v>13</v>
      </c>
      <c r="C1187" s="52" t="s">
        <v>21</v>
      </c>
      <c r="D1187" s="52" t="s">
        <v>0</v>
      </c>
      <c r="E1187" s="15" t="s">
        <v>131</v>
      </c>
      <c r="F1187" s="54"/>
      <c r="G1187" s="18">
        <f>G1191+G1188</f>
        <v>31825</v>
      </c>
    </row>
    <row r="1188" spans="1:7" ht="36" customHeight="1" x14ac:dyDescent="0.2">
      <c r="A1188" s="12" t="s">
        <v>848</v>
      </c>
      <c r="B1188" s="15" t="s">
        <v>13</v>
      </c>
      <c r="C1188" s="16" t="s">
        <v>21</v>
      </c>
      <c r="D1188" s="16" t="s">
        <v>0</v>
      </c>
      <c r="E1188" s="263" t="s">
        <v>859</v>
      </c>
      <c r="F1188" s="16"/>
      <c r="G1188" s="18">
        <f>G1189</f>
        <v>1288</v>
      </c>
    </row>
    <row r="1189" spans="1:7" ht="51" x14ac:dyDescent="0.2">
      <c r="A1189" s="88" t="s">
        <v>95</v>
      </c>
      <c r="B1189" s="15" t="s">
        <v>13</v>
      </c>
      <c r="C1189" s="16" t="s">
        <v>21</v>
      </c>
      <c r="D1189" s="16" t="s">
        <v>0</v>
      </c>
      <c r="E1189" s="263" t="s">
        <v>859</v>
      </c>
      <c r="F1189" s="16">
        <v>600</v>
      </c>
      <c r="G1189" s="18">
        <f>G1190</f>
        <v>1288</v>
      </c>
    </row>
    <row r="1190" spans="1:7" ht="31.5" customHeight="1" x14ac:dyDescent="0.2">
      <c r="A1190" s="14" t="s">
        <v>133</v>
      </c>
      <c r="B1190" s="15" t="s">
        <v>13</v>
      </c>
      <c r="C1190" s="16" t="s">
        <v>21</v>
      </c>
      <c r="D1190" s="16" t="s">
        <v>0</v>
      </c>
      <c r="E1190" s="263" t="s">
        <v>859</v>
      </c>
      <c r="F1190" s="16">
        <v>620</v>
      </c>
      <c r="G1190" s="18">
        <v>1288</v>
      </c>
    </row>
    <row r="1191" spans="1:7" ht="25.5" x14ac:dyDescent="0.2">
      <c r="A1191" s="14" t="s">
        <v>396</v>
      </c>
      <c r="B1191" s="15" t="s">
        <v>13</v>
      </c>
      <c r="C1191" s="52" t="s">
        <v>21</v>
      </c>
      <c r="D1191" s="52" t="s">
        <v>0</v>
      </c>
      <c r="E1191" s="15" t="s">
        <v>132</v>
      </c>
      <c r="F1191" s="54"/>
      <c r="G1191" s="18">
        <f>G1194+G1192</f>
        <v>30537</v>
      </c>
    </row>
    <row r="1192" spans="1:7" ht="38.25" hidden="1" x14ac:dyDescent="0.2">
      <c r="A1192" s="14" t="s">
        <v>359</v>
      </c>
      <c r="B1192" s="15" t="s">
        <v>13</v>
      </c>
      <c r="C1192" s="52" t="s">
        <v>21</v>
      </c>
      <c r="D1192" s="52" t="s">
        <v>0</v>
      </c>
      <c r="E1192" s="15" t="s">
        <v>132</v>
      </c>
      <c r="F1192" s="54">
        <v>200</v>
      </c>
      <c r="G1192" s="18">
        <f>G1193</f>
        <v>0</v>
      </c>
    </row>
    <row r="1193" spans="1:7" ht="38.25" hidden="1" x14ac:dyDescent="0.2">
      <c r="A1193" s="14" t="s">
        <v>360</v>
      </c>
      <c r="B1193" s="15" t="s">
        <v>13</v>
      </c>
      <c r="C1193" s="52" t="s">
        <v>21</v>
      </c>
      <c r="D1193" s="52" t="s">
        <v>0</v>
      </c>
      <c r="E1193" s="15" t="s">
        <v>132</v>
      </c>
      <c r="F1193" s="54">
        <v>240</v>
      </c>
      <c r="G1193" s="18"/>
    </row>
    <row r="1194" spans="1:7" ht="43.5" customHeight="1" x14ac:dyDescent="0.2">
      <c r="A1194" s="14" t="s">
        <v>95</v>
      </c>
      <c r="B1194" s="15" t="s">
        <v>13</v>
      </c>
      <c r="C1194" s="52" t="s">
        <v>21</v>
      </c>
      <c r="D1194" s="52" t="s">
        <v>0</v>
      </c>
      <c r="E1194" s="15" t="s">
        <v>132</v>
      </c>
      <c r="F1194" s="54">
        <v>600</v>
      </c>
      <c r="G1194" s="18">
        <f>G1200</f>
        <v>30537</v>
      </c>
    </row>
    <row r="1195" spans="1:7" hidden="1" x14ac:dyDescent="0.2">
      <c r="A1195" s="14" t="s">
        <v>67</v>
      </c>
      <c r="B1195" s="15" t="s">
        <v>13</v>
      </c>
      <c r="C1195" s="52" t="s">
        <v>21</v>
      </c>
      <c r="D1195" s="52" t="s">
        <v>0</v>
      </c>
      <c r="E1195" s="15" t="s">
        <v>77</v>
      </c>
      <c r="F1195" s="54">
        <v>852</v>
      </c>
      <c r="G1195" s="18">
        <v>10</v>
      </c>
    </row>
    <row r="1196" spans="1:7" ht="38.25" hidden="1" x14ac:dyDescent="0.2">
      <c r="A1196" s="14" t="s">
        <v>112</v>
      </c>
      <c r="B1196" s="15" t="s">
        <v>13</v>
      </c>
      <c r="C1196" s="52" t="s">
        <v>21</v>
      </c>
      <c r="D1196" s="52" t="s">
        <v>0</v>
      </c>
      <c r="E1196" s="15" t="s">
        <v>144</v>
      </c>
      <c r="F1196" s="54">
        <v>240</v>
      </c>
      <c r="G1196" s="18">
        <v>55</v>
      </c>
    </row>
    <row r="1197" spans="1:7" ht="63.75" hidden="1" x14ac:dyDescent="0.2">
      <c r="A1197" s="12" t="s">
        <v>130</v>
      </c>
      <c r="B1197" s="15" t="s">
        <v>13</v>
      </c>
      <c r="C1197" s="52" t="s">
        <v>21</v>
      </c>
      <c r="D1197" s="52" t="s">
        <v>0</v>
      </c>
      <c r="E1197" s="264" t="s">
        <v>131</v>
      </c>
      <c r="F1197" s="54"/>
      <c r="G1197" s="18">
        <f>G1198</f>
        <v>30537</v>
      </c>
    </row>
    <row r="1198" spans="1:7" ht="51" hidden="1" x14ac:dyDescent="0.2">
      <c r="A1198" s="45" t="s">
        <v>91</v>
      </c>
      <c r="B1198" s="15" t="s">
        <v>13</v>
      </c>
      <c r="C1198" s="52" t="s">
        <v>21</v>
      </c>
      <c r="D1198" s="52" t="s">
        <v>0</v>
      </c>
      <c r="E1198" s="15" t="s">
        <v>132</v>
      </c>
      <c r="F1198" s="54"/>
      <c r="G1198" s="18">
        <f>G1199</f>
        <v>30537</v>
      </c>
    </row>
    <row r="1199" spans="1:7" ht="51" hidden="1" x14ac:dyDescent="0.2">
      <c r="A1199" s="14" t="s">
        <v>95</v>
      </c>
      <c r="B1199" s="15" t="s">
        <v>13</v>
      </c>
      <c r="C1199" s="52" t="s">
        <v>21</v>
      </c>
      <c r="D1199" s="52" t="s">
        <v>0</v>
      </c>
      <c r="E1199" s="15" t="s">
        <v>132</v>
      </c>
      <c r="F1199" s="54">
        <v>600</v>
      </c>
      <c r="G1199" s="18">
        <f>G1200</f>
        <v>30537</v>
      </c>
    </row>
    <row r="1200" spans="1:7" ht="15.75" customHeight="1" x14ac:dyDescent="0.2">
      <c r="A1200" s="14" t="s">
        <v>133</v>
      </c>
      <c r="B1200" s="15" t="s">
        <v>13</v>
      </c>
      <c r="C1200" s="52" t="s">
        <v>21</v>
      </c>
      <c r="D1200" s="52" t="s">
        <v>0</v>
      </c>
      <c r="E1200" s="15" t="s">
        <v>132</v>
      </c>
      <c r="F1200" s="54">
        <v>620</v>
      </c>
      <c r="G1200" s="18">
        <f>29930+607</f>
        <v>30537</v>
      </c>
    </row>
    <row r="1201" spans="1:7" ht="51" x14ac:dyDescent="0.2">
      <c r="A1201" s="12" t="s">
        <v>136</v>
      </c>
      <c r="B1201" s="15" t="s">
        <v>13</v>
      </c>
      <c r="C1201" s="52" t="s">
        <v>21</v>
      </c>
      <c r="D1201" s="52" t="s">
        <v>0</v>
      </c>
      <c r="E1201" s="15" t="s">
        <v>135</v>
      </c>
      <c r="F1201" s="54"/>
      <c r="G1201" s="18">
        <f>G1205+G1202</f>
        <v>21991</v>
      </c>
    </row>
    <row r="1202" spans="1:7" x14ac:dyDescent="0.2">
      <c r="A1202" s="12" t="s">
        <v>848</v>
      </c>
      <c r="B1202" s="15" t="s">
        <v>13</v>
      </c>
      <c r="C1202" s="52" t="s">
        <v>21</v>
      </c>
      <c r="D1202" s="52" t="s">
        <v>0</v>
      </c>
      <c r="E1202" s="263" t="s">
        <v>860</v>
      </c>
      <c r="F1202" s="16"/>
      <c r="G1202" s="18">
        <f>G1203</f>
        <v>848</v>
      </c>
    </row>
    <row r="1203" spans="1:7" ht="51" x14ac:dyDescent="0.2">
      <c r="A1203" s="88" t="s">
        <v>95</v>
      </c>
      <c r="B1203" s="15" t="s">
        <v>13</v>
      </c>
      <c r="C1203" s="52" t="s">
        <v>21</v>
      </c>
      <c r="D1203" s="52" t="s">
        <v>0</v>
      </c>
      <c r="E1203" s="263" t="s">
        <v>860</v>
      </c>
      <c r="F1203" s="16">
        <v>600</v>
      </c>
      <c r="G1203" s="18">
        <f>G1204</f>
        <v>848</v>
      </c>
    </row>
    <row r="1204" spans="1:7" x14ac:dyDescent="0.2">
      <c r="A1204" s="14" t="s">
        <v>133</v>
      </c>
      <c r="B1204" s="15" t="s">
        <v>13</v>
      </c>
      <c r="C1204" s="52" t="s">
        <v>21</v>
      </c>
      <c r="D1204" s="52" t="s">
        <v>0</v>
      </c>
      <c r="E1204" s="263" t="s">
        <v>860</v>
      </c>
      <c r="F1204" s="16">
        <v>620</v>
      </c>
      <c r="G1204" s="18">
        <v>848</v>
      </c>
    </row>
    <row r="1205" spans="1:7" ht="25.5" x14ac:dyDescent="0.2">
      <c r="A1205" s="45" t="s">
        <v>397</v>
      </c>
      <c r="B1205" s="15" t="s">
        <v>13</v>
      </c>
      <c r="C1205" s="52" t="s">
        <v>21</v>
      </c>
      <c r="D1205" s="52" t="s">
        <v>0</v>
      </c>
      <c r="E1205" s="15" t="s">
        <v>134</v>
      </c>
      <c r="F1205" s="54"/>
      <c r="G1205" s="18">
        <f>G1206</f>
        <v>21143</v>
      </c>
    </row>
    <row r="1206" spans="1:7" ht="44.25" customHeight="1" x14ac:dyDescent="0.2">
      <c r="A1206" s="14" t="s">
        <v>95</v>
      </c>
      <c r="B1206" s="15" t="s">
        <v>13</v>
      </c>
      <c r="C1206" s="52" t="s">
        <v>21</v>
      </c>
      <c r="D1206" s="52" t="s">
        <v>0</v>
      </c>
      <c r="E1206" s="15" t="s">
        <v>134</v>
      </c>
      <c r="F1206" s="54">
        <v>600</v>
      </c>
      <c r="G1206" s="18">
        <f>G1207</f>
        <v>21143</v>
      </c>
    </row>
    <row r="1207" spans="1:7" x14ac:dyDescent="0.2">
      <c r="A1207" s="14" t="s">
        <v>133</v>
      </c>
      <c r="B1207" s="15" t="s">
        <v>13</v>
      </c>
      <c r="C1207" s="52" t="s">
        <v>21</v>
      </c>
      <c r="D1207" s="52" t="s">
        <v>0</v>
      </c>
      <c r="E1207" s="15" t="s">
        <v>134</v>
      </c>
      <c r="F1207" s="54">
        <v>620</v>
      </c>
      <c r="G1207" s="18">
        <f>21583-440</f>
        <v>21143</v>
      </c>
    </row>
    <row r="1208" spans="1:7" ht="67.5" customHeight="1" x14ac:dyDescent="0.2">
      <c r="A1208" s="12" t="s">
        <v>137</v>
      </c>
      <c r="B1208" s="15" t="s">
        <v>13</v>
      </c>
      <c r="C1208" s="52" t="s">
        <v>21</v>
      </c>
      <c r="D1208" s="52" t="s">
        <v>0</v>
      </c>
      <c r="E1208" s="15" t="s">
        <v>138</v>
      </c>
      <c r="F1208" s="54"/>
      <c r="G1208" s="18">
        <f>G1212+G1209</f>
        <v>71937</v>
      </c>
    </row>
    <row r="1209" spans="1:7" ht="29.25" customHeight="1" x14ac:dyDescent="0.2">
      <c r="A1209" s="12" t="s">
        <v>848</v>
      </c>
      <c r="B1209" s="15" t="s">
        <v>13</v>
      </c>
      <c r="C1209" s="52" t="s">
        <v>21</v>
      </c>
      <c r="D1209" s="52" t="s">
        <v>0</v>
      </c>
      <c r="E1209" s="263" t="s">
        <v>861</v>
      </c>
      <c r="F1209" s="16"/>
      <c r="G1209" s="18">
        <f>G1210</f>
        <v>2983</v>
      </c>
    </row>
    <row r="1210" spans="1:7" ht="49.5" customHeight="1" x14ac:dyDescent="0.2">
      <c r="A1210" s="88" t="s">
        <v>95</v>
      </c>
      <c r="B1210" s="15" t="s">
        <v>13</v>
      </c>
      <c r="C1210" s="52" t="s">
        <v>21</v>
      </c>
      <c r="D1210" s="52" t="s">
        <v>0</v>
      </c>
      <c r="E1210" s="263" t="s">
        <v>861</v>
      </c>
      <c r="F1210" s="16">
        <v>600</v>
      </c>
      <c r="G1210" s="18">
        <f>G1211</f>
        <v>2983</v>
      </c>
    </row>
    <row r="1211" spans="1:7" ht="34.5" customHeight="1" x14ac:dyDescent="0.2">
      <c r="A1211" s="14" t="s">
        <v>133</v>
      </c>
      <c r="B1211" s="15" t="s">
        <v>13</v>
      </c>
      <c r="C1211" s="52" t="s">
        <v>21</v>
      </c>
      <c r="D1211" s="52" t="s">
        <v>0</v>
      </c>
      <c r="E1211" s="263" t="s">
        <v>861</v>
      </c>
      <c r="F1211" s="16">
        <v>620</v>
      </c>
      <c r="G1211" s="18">
        <v>2983</v>
      </c>
    </row>
    <row r="1212" spans="1:7" ht="25.5" x14ac:dyDescent="0.2">
      <c r="A1212" s="45" t="s">
        <v>398</v>
      </c>
      <c r="B1212" s="15" t="s">
        <v>13</v>
      </c>
      <c r="C1212" s="52" t="s">
        <v>21</v>
      </c>
      <c r="D1212" s="52" t="s">
        <v>0</v>
      </c>
      <c r="E1212" s="15" t="s">
        <v>145</v>
      </c>
      <c r="F1212" s="54"/>
      <c r="G1212" s="18">
        <f>G1213</f>
        <v>68954</v>
      </c>
    </row>
    <row r="1213" spans="1:7" ht="42" customHeight="1" x14ac:dyDescent="0.2">
      <c r="A1213" s="14" t="s">
        <v>95</v>
      </c>
      <c r="B1213" s="15" t="s">
        <v>13</v>
      </c>
      <c r="C1213" s="52" t="s">
        <v>21</v>
      </c>
      <c r="D1213" s="52" t="s">
        <v>0</v>
      </c>
      <c r="E1213" s="15" t="s">
        <v>145</v>
      </c>
      <c r="F1213" s="54">
        <v>600</v>
      </c>
      <c r="G1213" s="18">
        <f>G1214</f>
        <v>68954</v>
      </c>
    </row>
    <row r="1214" spans="1:7" x14ac:dyDescent="0.2">
      <c r="A1214" s="14" t="s">
        <v>133</v>
      </c>
      <c r="B1214" s="15" t="s">
        <v>13</v>
      </c>
      <c r="C1214" s="52" t="s">
        <v>21</v>
      </c>
      <c r="D1214" s="52" t="s">
        <v>0</v>
      </c>
      <c r="E1214" s="15" t="s">
        <v>145</v>
      </c>
      <c r="F1214" s="54">
        <v>620</v>
      </c>
      <c r="G1214" s="18">
        <f>71775+66-1152-300-1435</f>
        <v>68954</v>
      </c>
    </row>
    <row r="1215" spans="1:7" ht="68.25" customHeight="1" x14ac:dyDescent="0.2">
      <c r="A1215" s="12" t="s">
        <v>363</v>
      </c>
      <c r="B1215" s="15" t="s">
        <v>13</v>
      </c>
      <c r="C1215" s="52" t="s">
        <v>21</v>
      </c>
      <c r="D1215" s="52" t="s">
        <v>0</v>
      </c>
      <c r="E1215" s="15" t="s">
        <v>139</v>
      </c>
      <c r="F1215" s="54"/>
      <c r="G1215" s="18">
        <f>G1216</f>
        <v>3137</v>
      </c>
    </row>
    <row r="1216" spans="1:7" ht="19.5" customHeight="1" x14ac:dyDescent="0.2">
      <c r="A1216" s="45" t="s">
        <v>399</v>
      </c>
      <c r="B1216" s="15" t="s">
        <v>13</v>
      </c>
      <c r="C1216" s="52" t="s">
        <v>21</v>
      </c>
      <c r="D1216" s="52" t="s">
        <v>0</v>
      </c>
      <c r="E1216" s="15" t="s">
        <v>140</v>
      </c>
      <c r="F1216" s="54"/>
      <c r="G1216" s="18">
        <f>G1221+G1219</f>
        <v>3137</v>
      </c>
    </row>
    <row r="1217" spans="1:7" ht="38.25" hidden="1" x14ac:dyDescent="0.2">
      <c r="A1217" s="14" t="s">
        <v>359</v>
      </c>
      <c r="B1217" s="15" t="s">
        <v>13</v>
      </c>
      <c r="C1217" s="52" t="s">
        <v>21</v>
      </c>
      <c r="D1217" s="52" t="s">
        <v>0</v>
      </c>
      <c r="E1217" s="15" t="s">
        <v>140</v>
      </c>
      <c r="F1217" s="54">
        <v>200</v>
      </c>
      <c r="G1217" s="18">
        <f>G1218</f>
        <v>0</v>
      </c>
    </row>
    <row r="1218" spans="1:7" ht="38.25" hidden="1" x14ac:dyDescent="0.2">
      <c r="A1218" s="14" t="s">
        <v>360</v>
      </c>
      <c r="B1218" s="15" t="s">
        <v>13</v>
      </c>
      <c r="C1218" s="52" t="s">
        <v>21</v>
      </c>
      <c r="D1218" s="52" t="s">
        <v>0</v>
      </c>
      <c r="E1218" s="15" t="s">
        <v>140</v>
      </c>
      <c r="F1218" s="54">
        <v>240</v>
      </c>
      <c r="G1218" s="18"/>
    </row>
    <row r="1219" spans="1:7" ht="38.25" hidden="1" x14ac:dyDescent="0.2">
      <c r="A1219" s="14" t="s">
        <v>359</v>
      </c>
      <c r="B1219" s="15" t="s">
        <v>13</v>
      </c>
      <c r="C1219" s="52" t="s">
        <v>21</v>
      </c>
      <c r="D1219" s="52" t="s">
        <v>0</v>
      </c>
      <c r="E1219" s="15" t="s">
        <v>140</v>
      </c>
      <c r="F1219" s="54">
        <v>200</v>
      </c>
      <c r="G1219" s="18">
        <f>G1220</f>
        <v>0</v>
      </c>
    </row>
    <row r="1220" spans="1:7" ht="38.25" hidden="1" x14ac:dyDescent="0.2">
      <c r="A1220" s="14" t="s">
        <v>360</v>
      </c>
      <c r="B1220" s="15" t="s">
        <v>13</v>
      </c>
      <c r="C1220" s="52" t="s">
        <v>21</v>
      </c>
      <c r="D1220" s="52" t="s">
        <v>0</v>
      </c>
      <c r="E1220" s="15" t="s">
        <v>140</v>
      </c>
      <c r="F1220" s="54">
        <v>240</v>
      </c>
      <c r="G1220" s="18">
        <v>0</v>
      </c>
    </row>
    <row r="1221" spans="1:7" ht="51" x14ac:dyDescent="0.2">
      <c r="A1221" s="14" t="s">
        <v>95</v>
      </c>
      <c r="B1221" s="15" t="s">
        <v>13</v>
      </c>
      <c r="C1221" s="52" t="s">
        <v>21</v>
      </c>
      <c r="D1221" s="52" t="s">
        <v>0</v>
      </c>
      <c r="E1221" s="15" t="s">
        <v>140</v>
      </c>
      <c r="F1221" s="54">
        <v>600</v>
      </c>
      <c r="G1221" s="18">
        <f>G1222</f>
        <v>3137</v>
      </c>
    </row>
    <row r="1222" spans="1:7" x14ac:dyDescent="0.2">
      <c r="A1222" s="14" t="s">
        <v>133</v>
      </c>
      <c r="B1222" s="15" t="s">
        <v>13</v>
      </c>
      <c r="C1222" s="52" t="s">
        <v>21</v>
      </c>
      <c r="D1222" s="52" t="s">
        <v>0</v>
      </c>
      <c r="E1222" s="15" t="s">
        <v>140</v>
      </c>
      <c r="F1222" s="54">
        <v>620</v>
      </c>
      <c r="G1222" s="18">
        <f>3137+2676-2676</f>
        <v>3137</v>
      </c>
    </row>
    <row r="1223" spans="1:7" ht="38.25" hidden="1" x14ac:dyDescent="0.2">
      <c r="A1223" s="76" t="s">
        <v>614</v>
      </c>
      <c r="B1223" s="15" t="s">
        <v>13</v>
      </c>
      <c r="C1223" s="52" t="s">
        <v>21</v>
      </c>
      <c r="D1223" s="52" t="s">
        <v>0</v>
      </c>
      <c r="E1223" s="15" t="s">
        <v>143</v>
      </c>
      <c r="F1223" s="15"/>
      <c r="G1223" s="18">
        <f>G1224</f>
        <v>0</v>
      </c>
    </row>
    <row r="1224" spans="1:7" ht="25.5" hidden="1" x14ac:dyDescent="0.2">
      <c r="A1224" s="90" t="s">
        <v>615</v>
      </c>
      <c r="B1224" s="15" t="s">
        <v>13</v>
      </c>
      <c r="C1224" s="52" t="s">
        <v>21</v>
      </c>
      <c r="D1224" s="52" t="s">
        <v>0</v>
      </c>
      <c r="E1224" s="15" t="s">
        <v>616</v>
      </c>
      <c r="F1224" s="15"/>
      <c r="G1224" s="18">
        <f>G1225+G1227</f>
        <v>0</v>
      </c>
    </row>
    <row r="1225" spans="1:7" ht="51" hidden="1" x14ac:dyDescent="0.2">
      <c r="A1225" s="14" t="s">
        <v>95</v>
      </c>
      <c r="B1225" s="15" t="s">
        <v>13</v>
      </c>
      <c r="C1225" s="52" t="s">
        <v>21</v>
      </c>
      <c r="D1225" s="52" t="s">
        <v>0</v>
      </c>
      <c r="E1225" s="15" t="s">
        <v>616</v>
      </c>
      <c r="F1225" s="54">
        <v>600</v>
      </c>
      <c r="G1225" s="18">
        <f>G1226</f>
        <v>0</v>
      </c>
    </row>
    <row r="1226" spans="1:7" hidden="1" x14ac:dyDescent="0.2">
      <c r="A1226" s="14" t="s">
        <v>133</v>
      </c>
      <c r="B1226" s="15" t="s">
        <v>13</v>
      </c>
      <c r="C1226" s="52" t="s">
        <v>21</v>
      </c>
      <c r="D1226" s="52" t="s">
        <v>0</v>
      </c>
      <c r="E1226" s="15" t="s">
        <v>616</v>
      </c>
      <c r="F1226" s="54">
        <v>620</v>
      </c>
      <c r="G1226" s="18">
        <v>0</v>
      </c>
    </row>
    <row r="1227" spans="1:7" hidden="1" x14ac:dyDescent="0.2">
      <c r="A1227" s="14"/>
      <c r="B1227" s="15"/>
      <c r="C1227" s="52"/>
      <c r="D1227" s="52"/>
      <c r="E1227" s="15"/>
      <c r="F1227" s="54"/>
      <c r="G1227" s="18"/>
    </row>
    <row r="1228" spans="1:7" hidden="1" x14ac:dyDescent="0.2">
      <c r="A1228" s="14"/>
      <c r="B1228" s="15"/>
      <c r="C1228" s="52"/>
      <c r="D1228" s="52"/>
      <c r="E1228" s="15"/>
      <c r="F1228" s="54"/>
      <c r="G1228" s="18"/>
    </row>
    <row r="1229" spans="1:7" ht="66" hidden="1" customHeight="1" x14ac:dyDescent="0.2">
      <c r="A1229" s="83"/>
      <c r="B1229" s="83"/>
      <c r="C1229" s="83"/>
      <c r="D1229" s="83"/>
      <c r="E1229" s="83"/>
      <c r="F1229" s="83"/>
      <c r="G1229" s="83"/>
    </row>
    <row r="1230" spans="1:7" hidden="1" x14ac:dyDescent="0.2">
      <c r="A1230" s="83"/>
      <c r="B1230" s="83"/>
      <c r="C1230" s="83"/>
      <c r="D1230" s="83"/>
      <c r="E1230" s="83"/>
      <c r="F1230" s="83"/>
      <c r="G1230" s="83"/>
    </row>
    <row r="1231" spans="1:7" hidden="1" x14ac:dyDescent="0.2">
      <c r="A1231" s="83"/>
      <c r="B1231" s="83"/>
      <c r="C1231" s="83"/>
      <c r="D1231" s="83"/>
      <c r="E1231" s="83"/>
      <c r="F1231" s="83"/>
      <c r="G1231" s="83"/>
    </row>
    <row r="1232" spans="1:7" hidden="1" x14ac:dyDescent="0.2">
      <c r="A1232" s="83"/>
      <c r="B1232" s="83"/>
      <c r="C1232" s="83"/>
      <c r="D1232" s="83"/>
      <c r="E1232" s="83"/>
      <c r="F1232" s="83"/>
      <c r="G1232" s="83"/>
    </row>
    <row r="1233" spans="1:7" ht="66.75" customHeight="1" x14ac:dyDescent="0.2">
      <c r="A1233" s="53" t="s">
        <v>482</v>
      </c>
      <c r="B1233" s="15" t="s">
        <v>13</v>
      </c>
      <c r="C1233" s="52" t="s">
        <v>21</v>
      </c>
      <c r="D1233" s="52" t="s">
        <v>0</v>
      </c>
      <c r="E1233" s="15" t="s">
        <v>484</v>
      </c>
      <c r="F1233" s="265"/>
      <c r="G1233" s="265">
        <f>G1234</f>
        <v>4795</v>
      </c>
    </row>
    <row r="1234" spans="1:7" ht="51" x14ac:dyDescent="0.2">
      <c r="A1234" s="53" t="s">
        <v>526</v>
      </c>
      <c r="B1234" s="15" t="s">
        <v>13</v>
      </c>
      <c r="C1234" s="52" t="s">
        <v>21</v>
      </c>
      <c r="D1234" s="52" t="s">
        <v>0</v>
      </c>
      <c r="E1234" s="15" t="s">
        <v>485</v>
      </c>
      <c r="F1234" s="265"/>
      <c r="G1234" s="265">
        <f>G1235</f>
        <v>4795</v>
      </c>
    </row>
    <row r="1235" spans="1:7" ht="51" x14ac:dyDescent="0.2">
      <c r="A1235" s="88" t="s">
        <v>95</v>
      </c>
      <c r="B1235" s="15" t="s">
        <v>13</v>
      </c>
      <c r="C1235" s="52" t="s">
        <v>21</v>
      </c>
      <c r="D1235" s="52" t="s">
        <v>0</v>
      </c>
      <c r="E1235" s="15" t="s">
        <v>485</v>
      </c>
      <c r="F1235" s="54">
        <v>600</v>
      </c>
      <c r="G1235" s="265">
        <f>G1236</f>
        <v>4795</v>
      </c>
    </row>
    <row r="1236" spans="1:7" x14ac:dyDescent="0.2">
      <c r="A1236" s="14" t="s">
        <v>133</v>
      </c>
      <c r="B1236" s="15" t="s">
        <v>13</v>
      </c>
      <c r="C1236" s="52" t="s">
        <v>21</v>
      </c>
      <c r="D1236" s="52" t="s">
        <v>0</v>
      </c>
      <c r="E1236" s="15" t="s">
        <v>485</v>
      </c>
      <c r="F1236" s="54">
        <v>620</v>
      </c>
      <c r="G1236" s="265">
        <f>4830-270+300-65</f>
        <v>4795</v>
      </c>
    </row>
    <row r="1237" spans="1:7" s="83" customFormat="1" ht="25.5" x14ac:dyDescent="0.2">
      <c r="A1237" s="12" t="s">
        <v>694</v>
      </c>
      <c r="B1237" s="15" t="s">
        <v>13</v>
      </c>
      <c r="C1237" s="52" t="s">
        <v>21</v>
      </c>
      <c r="D1237" s="52" t="s">
        <v>0</v>
      </c>
      <c r="E1237" s="17" t="s">
        <v>692</v>
      </c>
      <c r="F1237" s="16"/>
      <c r="G1237" s="265">
        <f>G1238</f>
        <v>2600</v>
      </c>
    </row>
    <row r="1238" spans="1:7" s="83" customFormat="1" ht="51" x14ac:dyDescent="0.2">
      <c r="A1238" s="12" t="s">
        <v>693</v>
      </c>
      <c r="B1238" s="15" t="s">
        <v>13</v>
      </c>
      <c r="C1238" s="52" t="s">
        <v>21</v>
      </c>
      <c r="D1238" s="52" t="s">
        <v>0</v>
      </c>
      <c r="E1238" s="17" t="s">
        <v>691</v>
      </c>
      <c r="F1238" s="16"/>
      <c r="G1238" s="265">
        <f>G1239</f>
        <v>2600</v>
      </c>
    </row>
    <row r="1239" spans="1:7" ht="41.25" customHeight="1" x14ac:dyDescent="0.2">
      <c r="A1239" s="14" t="s">
        <v>95</v>
      </c>
      <c r="B1239" s="15" t="s">
        <v>13</v>
      </c>
      <c r="C1239" s="52" t="s">
        <v>21</v>
      </c>
      <c r="D1239" s="52" t="s">
        <v>0</v>
      </c>
      <c r="E1239" s="17" t="s">
        <v>691</v>
      </c>
      <c r="F1239" s="16">
        <v>600</v>
      </c>
      <c r="G1239" s="265">
        <f>G1240</f>
        <v>2600</v>
      </c>
    </row>
    <row r="1240" spans="1:7" ht="21.75" customHeight="1" x14ac:dyDescent="0.2">
      <c r="A1240" s="14" t="s">
        <v>133</v>
      </c>
      <c r="B1240" s="15" t="s">
        <v>13</v>
      </c>
      <c r="C1240" s="52" t="s">
        <v>21</v>
      </c>
      <c r="D1240" s="52" t="s">
        <v>0</v>
      </c>
      <c r="E1240" s="17" t="s">
        <v>691</v>
      </c>
      <c r="F1240" s="16">
        <v>620</v>
      </c>
      <c r="G1240" s="265">
        <v>2600</v>
      </c>
    </row>
    <row r="1241" spans="1:7" ht="42" customHeight="1" x14ac:dyDescent="0.2">
      <c r="A1241" s="53" t="s">
        <v>527</v>
      </c>
      <c r="B1241" s="15" t="s">
        <v>13</v>
      </c>
      <c r="C1241" s="52" t="s">
        <v>21</v>
      </c>
      <c r="D1241" s="52" t="s">
        <v>0</v>
      </c>
      <c r="E1241" s="15" t="s">
        <v>528</v>
      </c>
      <c r="F1241" s="265"/>
      <c r="G1241" s="265">
        <f>G1248+G1242+G1245</f>
        <v>3486</v>
      </c>
    </row>
    <row r="1242" spans="1:7" ht="114.75" x14ac:dyDescent="0.2">
      <c r="A1242" s="53" t="s">
        <v>801</v>
      </c>
      <c r="B1242" s="15" t="s">
        <v>13</v>
      </c>
      <c r="C1242" s="52" t="s">
        <v>21</v>
      </c>
      <c r="D1242" s="52" t="s">
        <v>0</v>
      </c>
      <c r="E1242" s="15" t="s">
        <v>799</v>
      </c>
      <c r="F1242" s="265"/>
      <c r="G1242" s="265">
        <f>G1243</f>
        <v>956</v>
      </c>
    </row>
    <row r="1243" spans="1:7" ht="42" customHeight="1" x14ac:dyDescent="0.2">
      <c r="A1243" s="88" t="s">
        <v>95</v>
      </c>
      <c r="B1243" s="15" t="s">
        <v>13</v>
      </c>
      <c r="C1243" s="52" t="s">
        <v>21</v>
      </c>
      <c r="D1243" s="52" t="s">
        <v>0</v>
      </c>
      <c r="E1243" s="15" t="s">
        <v>799</v>
      </c>
      <c r="F1243" s="265">
        <v>600</v>
      </c>
      <c r="G1243" s="265">
        <f>G1244</f>
        <v>956</v>
      </c>
    </row>
    <row r="1244" spans="1:7" x14ac:dyDescent="0.2">
      <c r="A1244" s="14" t="s">
        <v>133</v>
      </c>
      <c r="B1244" s="15" t="s">
        <v>13</v>
      </c>
      <c r="C1244" s="52" t="s">
        <v>21</v>
      </c>
      <c r="D1244" s="52" t="s">
        <v>0</v>
      </c>
      <c r="E1244" s="15" t="s">
        <v>799</v>
      </c>
      <c r="F1244" s="265">
        <v>620</v>
      </c>
      <c r="G1244" s="265">
        <f>524+201+180+150-99</f>
        <v>956</v>
      </c>
    </row>
    <row r="1245" spans="1:7" ht="25.5" x14ac:dyDescent="0.2">
      <c r="A1245" s="53" t="s">
        <v>802</v>
      </c>
      <c r="B1245" s="15" t="s">
        <v>13</v>
      </c>
      <c r="C1245" s="52" t="s">
        <v>21</v>
      </c>
      <c r="D1245" s="52" t="s">
        <v>0</v>
      </c>
      <c r="E1245" s="15" t="s">
        <v>800</v>
      </c>
      <c r="F1245" s="265"/>
      <c r="G1245" s="265">
        <f>G1246</f>
        <v>1030</v>
      </c>
    </row>
    <row r="1246" spans="1:7" ht="42" customHeight="1" x14ac:dyDescent="0.2">
      <c r="A1246" s="88" t="s">
        <v>95</v>
      </c>
      <c r="B1246" s="15" t="s">
        <v>13</v>
      </c>
      <c r="C1246" s="52" t="s">
        <v>21</v>
      </c>
      <c r="D1246" s="52" t="s">
        <v>0</v>
      </c>
      <c r="E1246" s="15" t="s">
        <v>800</v>
      </c>
      <c r="F1246" s="265">
        <v>600</v>
      </c>
      <c r="G1246" s="265">
        <f>G1247</f>
        <v>1030</v>
      </c>
    </row>
    <row r="1247" spans="1:7" x14ac:dyDescent="0.2">
      <c r="A1247" s="14" t="s">
        <v>133</v>
      </c>
      <c r="B1247" s="15" t="s">
        <v>13</v>
      </c>
      <c r="C1247" s="52" t="s">
        <v>21</v>
      </c>
      <c r="D1247" s="52" t="s">
        <v>0</v>
      </c>
      <c r="E1247" s="15" t="s">
        <v>800</v>
      </c>
      <c r="F1247" s="265">
        <v>620</v>
      </c>
      <c r="G1247" s="265">
        <f>652+378</f>
        <v>1030</v>
      </c>
    </row>
    <row r="1248" spans="1:7" ht="27" customHeight="1" x14ac:dyDescent="0.2">
      <c r="A1248" s="45" t="s">
        <v>398</v>
      </c>
      <c r="B1248" s="15" t="s">
        <v>13</v>
      </c>
      <c r="C1248" s="52" t="s">
        <v>21</v>
      </c>
      <c r="D1248" s="52" t="s">
        <v>0</v>
      </c>
      <c r="E1248" s="15" t="s">
        <v>589</v>
      </c>
      <c r="F1248" s="265"/>
      <c r="G1248" s="265">
        <f>G1249</f>
        <v>1500</v>
      </c>
    </row>
    <row r="1249" spans="1:7" ht="39" customHeight="1" x14ac:dyDescent="0.2">
      <c r="A1249" s="88" t="s">
        <v>95</v>
      </c>
      <c r="B1249" s="15" t="s">
        <v>13</v>
      </c>
      <c r="C1249" s="52" t="s">
        <v>21</v>
      </c>
      <c r="D1249" s="52" t="s">
        <v>0</v>
      </c>
      <c r="E1249" s="15" t="s">
        <v>589</v>
      </c>
      <c r="F1249" s="54">
        <v>600</v>
      </c>
      <c r="G1249" s="265">
        <f>G1250</f>
        <v>1500</v>
      </c>
    </row>
    <row r="1250" spans="1:7" ht="17.25" customHeight="1" x14ac:dyDescent="0.2">
      <c r="A1250" s="14" t="s">
        <v>133</v>
      </c>
      <c r="B1250" s="15" t="s">
        <v>13</v>
      </c>
      <c r="C1250" s="52" t="s">
        <v>21</v>
      </c>
      <c r="D1250" s="52" t="s">
        <v>0</v>
      </c>
      <c r="E1250" s="15" t="s">
        <v>589</v>
      </c>
      <c r="F1250" s="54">
        <v>620</v>
      </c>
      <c r="G1250" s="265">
        <f>1000+500</f>
        <v>1500</v>
      </c>
    </row>
    <row r="1251" spans="1:7" hidden="1" x14ac:dyDescent="0.2">
      <c r="A1251" s="265"/>
      <c r="B1251" s="15"/>
      <c r="C1251" s="52"/>
      <c r="D1251" s="52"/>
      <c r="E1251" s="265"/>
      <c r="F1251" s="265"/>
      <c r="G1251" s="265"/>
    </row>
    <row r="1252" spans="1:7" hidden="1" x14ac:dyDescent="0.2">
      <c r="A1252" s="265"/>
      <c r="B1252" s="15"/>
      <c r="C1252" s="52"/>
      <c r="D1252" s="52"/>
      <c r="E1252" s="265"/>
      <c r="F1252" s="265"/>
      <c r="G1252" s="265"/>
    </row>
    <row r="1253" spans="1:7" ht="51" hidden="1" x14ac:dyDescent="0.2">
      <c r="A1253" s="12" t="s">
        <v>617</v>
      </c>
      <c r="B1253" s="15" t="s">
        <v>13</v>
      </c>
      <c r="C1253" s="52" t="s">
        <v>21</v>
      </c>
      <c r="D1253" s="52" t="s">
        <v>0</v>
      </c>
      <c r="E1253" s="265" t="s">
        <v>618</v>
      </c>
      <c r="F1253" s="265"/>
      <c r="G1253" s="265" t="e">
        <f>G1254</f>
        <v>#REF!</v>
      </c>
    </row>
    <row r="1254" spans="1:7" ht="47.25" hidden="1" customHeight="1" x14ac:dyDescent="0.2">
      <c r="A1254" s="53" t="s">
        <v>619</v>
      </c>
      <c r="B1254" s="15" t="s">
        <v>13</v>
      </c>
      <c r="C1254" s="52" t="s">
        <v>21</v>
      </c>
      <c r="D1254" s="52" t="s">
        <v>0</v>
      </c>
      <c r="E1254" s="265" t="s">
        <v>618</v>
      </c>
      <c r="F1254" s="265"/>
      <c r="G1254" s="265" t="e">
        <f>G1255</f>
        <v>#REF!</v>
      </c>
    </row>
    <row r="1255" spans="1:7" ht="51" hidden="1" x14ac:dyDescent="0.2">
      <c r="A1255" s="88" t="s">
        <v>95</v>
      </c>
      <c r="B1255" s="15" t="s">
        <v>13</v>
      </c>
      <c r="C1255" s="52" t="s">
        <v>21</v>
      </c>
      <c r="D1255" s="52" t="s">
        <v>0</v>
      </c>
      <c r="E1255" s="265" t="s">
        <v>618</v>
      </c>
      <c r="F1255" s="265">
        <v>600</v>
      </c>
      <c r="G1255" s="265" t="e">
        <f>#REF!</f>
        <v>#REF!</v>
      </c>
    </row>
    <row r="1256" spans="1:7" ht="25.5" x14ac:dyDescent="0.2">
      <c r="A1256" s="12" t="s">
        <v>805</v>
      </c>
      <c r="B1256" s="15" t="s">
        <v>13</v>
      </c>
      <c r="C1256" s="52" t="s">
        <v>21</v>
      </c>
      <c r="D1256" s="52" t="s">
        <v>0</v>
      </c>
      <c r="E1256" s="54" t="s">
        <v>804</v>
      </c>
      <c r="F1256" s="54"/>
      <c r="G1256" s="265">
        <f>G1257</f>
        <v>2137</v>
      </c>
    </row>
    <row r="1257" spans="1:7" ht="51" x14ac:dyDescent="0.2">
      <c r="A1257" s="12" t="s">
        <v>806</v>
      </c>
      <c r="B1257" s="15" t="s">
        <v>13</v>
      </c>
      <c r="C1257" s="52" t="s">
        <v>21</v>
      </c>
      <c r="D1257" s="52" t="s">
        <v>0</v>
      </c>
      <c r="E1257" s="54" t="s">
        <v>803</v>
      </c>
      <c r="F1257" s="54"/>
      <c r="G1257" s="265">
        <f>G1258</f>
        <v>2137</v>
      </c>
    </row>
    <row r="1258" spans="1:7" ht="39" customHeight="1" x14ac:dyDescent="0.2">
      <c r="A1258" s="88" t="s">
        <v>95</v>
      </c>
      <c r="B1258" s="15" t="s">
        <v>13</v>
      </c>
      <c r="C1258" s="52" t="s">
        <v>21</v>
      </c>
      <c r="D1258" s="52" t="s">
        <v>0</v>
      </c>
      <c r="E1258" s="54" t="s">
        <v>803</v>
      </c>
      <c r="F1258" s="54">
        <v>600</v>
      </c>
      <c r="G1258" s="265">
        <f>G1259</f>
        <v>2137</v>
      </c>
    </row>
    <row r="1259" spans="1:7" x14ac:dyDescent="0.2">
      <c r="A1259" s="14" t="s">
        <v>133</v>
      </c>
      <c r="B1259" s="15" t="s">
        <v>13</v>
      </c>
      <c r="C1259" s="52" t="s">
        <v>21</v>
      </c>
      <c r="D1259" s="52" t="s">
        <v>0</v>
      </c>
      <c r="E1259" s="54" t="s">
        <v>803</v>
      </c>
      <c r="F1259" s="54">
        <v>620</v>
      </c>
      <c r="G1259" s="265">
        <v>2137</v>
      </c>
    </row>
    <row r="1260" spans="1:7" ht="51" x14ac:dyDescent="0.2">
      <c r="A1260" s="12" t="s">
        <v>875</v>
      </c>
      <c r="B1260" s="15" t="s">
        <v>13</v>
      </c>
      <c r="C1260" s="52" t="s">
        <v>21</v>
      </c>
      <c r="D1260" s="52" t="s">
        <v>0</v>
      </c>
      <c r="E1260" s="50" t="s">
        <v>877</v>
      </c>
      <c r="F1260" s="54"/>
      <c r="G1260" s="265">
        <f>G1261</f>
        <v>2601</v>
      </c>
    </row>
    <row r="1261" spans="1:7" ht="25.5" x14ac:dyDescent="0.2">
      <c r="A1261" s="14" t="s">
        <v>876</v>
      </c>
      <c r="B1261" s="15" t="s">
        <v>13</v>
      </c>
      <c r="C1261" s="52" t="s">
        <v>21</v>
      </c>
      <c r="D1261" s="52" t="s">
        <v>0</v>
      </c>
      <c r="E1261" s="50" t="s">
        <v>878</v>
      </c>
      <c r="F1261" s="54"/>
      <c r="G1261" s="265">
        <f>G1262</f>
        <v>2601</v>
      </c>
    </row>
    <row r="1262" spans="1:7" ht="51" x14ac:dyDescent="0.2">
      <c r="A1262" s="88" t="s">
        <v>95</v>
      </c>
      <c r="B1262" s="15" t="s">
        <v>13</v>
      </c>
      <c r="C1262" s="52" t="s">
        <v>21</v>
      </c>
      <c r="D1262" s="52" t="s">
        <v>0</v>
      </c>
      <c r="E1262" s="50" t="s">
        <v>878</v>
      </c>
      <c r="F1262" s="54">
        <v>600</v>
      </c>
      <c r="G1262" s="265">
        <f>G1263</f>
        <v>2601</v>
      </c>
    </row>
    <row r="1263" spans="1:7" x14ac:dyDescent="0.2">
      <c r="A1263" s="14" t="s">
        <v>133</v>
      </c>
      <c r="B1263" s="15" t="s">
        <v>13</v>
      </c>
      <c r="C1263" s="52" t="s">
        <v>21</v>
      </c>
      <c r="D1263" s="52" t="s">
        <v>0</v>
      </c>
      <c r="E1263" s="50" t="s">
        <v>878</v>
      </c>
      <c r="F1263" s="54">
        <v>620</v>
      </c>
      <c r="G1263" s="265">
        <v>2601</v>
      </c>
    </row>
    <row r="1264" spans="1:7" ht="54" customHeight="1" x14ac:dyDescent="0.2">
      <c r="A1264" s="266" t="s">
        <v>720</v>
      </c>
      <c r="B1264" s="63" t="s">
        <v>13</v>
      </c>
      <c r="C1264" s="179" t="s">
        <v>21</v>
      </c>
      <c r="D1264" s="179" t="s">
        <v>0</v>
      </c>
      <c r="E1264" s="63" t="s">
        <v>501</v>
      </c>
      <c r="F1264" s="63"/>
      <c r="G1264" s="149">
        <f>G1265</f>
        <v>264</v>
      </c>
    </row>
    <row r="1265" spans="1:7" ht="55.5" customHeight="1" x14ac:dyDescent="0.2">
      <c r="A1265" s="90" t="s">
        <v>561</v>
      </c>
      <c r="B1265" s="15" t="s">
        <v>13</v>
      </c>
      <c r="C1265" s="52" t="s">
        <v>21</v>
      </c>
      <c r="D1265" s="52" t="s">
        <v>0</v>
      </c>
      <c r="E1265" s="15" t="s">
        <v>562</v>
      </c>
      <c r="F1265" s="15"/>
      <c r="G1265" s="18">
        <f>G1266</f>
        <v>264</v>
      </c>
    </row>
    <row r="1266" spans="1:7" ht="38.25" x14ac:dyDescent="0.2">
      <c r="A1266" s="90" t="s">
        <v>499</v>
      </c>
      <c r="B1266" s="15" t="s">
        <v>13</v>
      </c>
      <c r="C1266" s="52" t="s">
        <v>21</v>
      </c>
      <c r="D1266" s="52" t="s">
        <v>0</v>
      </c>
      <c r="E1266" s="15" t="s">
        <v>563</v>
      </c>
      <c r="F1266" s="15"/>
      <c r="G1266" s="18">
        <f>G1267</f>
        <v>264</v>
      </c>
    </row>
    <row r="1267" spans="1:7" ht="39" customHeight="1" x14ac:dyDescent="0.2">
      <c r="A1267" s="59" t="s">
        <v>95</v>
      </c>
      <c r="B1267" s="15" t="s">
        <v>13</v>
      </c>
      <c r="C1267" s="52" t="s">
        <v>21</v>
      </c>
      <c r="D1267" s="52" t="s">
        <v>0</v>
      </c>
      <c r="E1267" s="15" t="s">
        <v>563</v>
      </c>
      <c r="F1267" s="15" t="s">
        <v>74</v>
      </c>
      <c r="G1267" s="18">
        <f>G1268</f>
        <v>264</v>
      </c>
    </row>
    <row r="1268" spans="1:7" ht="51" x14ac:dyDescent="0.2">
      <c r="A1268" s="59" t="s">
        <v>367</v>
      </c>
      <c r="B1268" s="15" t="s">
        <v>13</v>
      </c>
      <c r="C1268" s="52" t="s">
        <v>21</v>
      </c>
      <c r="D1268" s="52" t="s">
        <v>0</v>
      </c>
      <c r="E1268" s="15" t="s">
        <v>563</v>
      </c>
      <c r="F1268" s="15" t="s">
        <v>171</v>
      </c>
      <c r="G1268" s="18">
        <f>424-160</f>
        <v>264</v>
      </c>
    </row>
    <row r="1269" spans="1:7" ht="25.5" x14ac:dyDescent="0.2">
      <c r="A1269" s="91" t="s">
        <v>105</v>
      </c>
      <c r="B1269" s="15" t="s">
        <v>13</v>
      </c>
      <c r="C1269" s="52" t="s">
        <v>21</v>
      </c>
      <c r="D1269" s="52" t="s">
        <v>2</v>
      </c>
      <c r="E1269" s="15"/>
      <c r="F1269" s="54"/>
      <c r="G1269" s="18">
        <f>G1270</f>
        <v>272</v>
      </c>
    </row>
    <row r="1270" spans="1:7" ht="38.25" x14ac:dyDescent="0.2">
      <c r="A1270" s="76" t="s">
        <v>724</v>
      </c>
      <c r="B1270" s="15" t="s">
        <v>13</v>
      </c>
      <c r="C1270" s="52" t="s">
        <v>21</v>
      </c>
      <c r="D1270" s="52" t="s">
        <v>2</v>
      </c>
      <c r="E1270" s="15" t="s">
        <v>158</v>
      </c>
      <c r="F1270" s="54"/>
      <c r="G1270" s="18">
        <f>G1271+G1275+G1279</f>
        <v>272</v>
      </c>
    </row>
    <row r="1271" spans="1:7" ht="76.5" x14ac:dyDescent="0.2">
      <c r="A1271" s="12" t="s">
        <v>159</v>
      </c>
      <c r="B1271" s="15" t="s">
        <v>13</v>
      </c>
      <c r="C1271" s="52" t="s">
        <v>21</v>
      </c>
      <c r="D1271" s="52" t="s">
        <v>2</v>
      </c>
      <c r="E1271" s="15" t="s">
        <v>160</v>
      </c>
      <c r="F1271" s="54"/>
      <c r="G1271" s="18">
        <f>G1272</f>
        <v>68</v>
      </c>
    </row>
    <row r="1272" spans="1:7" ht="60" customHeight="1" x14ac:dyDescent="0.2">
      <c r="A1272" s="45" t="s">
        <v>400</v>
      </c>
      <c r="B1272" s="15" t="s">
        <v>13</v>
      </c>
      <c r="C1272" s="52" t="s">
        <v>21</v>
      </c>
      <c r="D1272" s="52" t="s">
        <v>2</v>
      </c>
      <c r="E1272" s="16" t="s">
        <v>161</v>
      </c>
      <c r="F1272" s="54"/>
      <c r="G1272" s="18">
        <f>G1273</f>
        <v>68</v>
      </c>
    </row>
    <row r="1273" spans="1:7" ht="51" x14ac:dyDescent="0.2">
      <c r="A1273" s="88" t="s">
        <v>95</v>
      </c>
      <c r="B1273" s="15" t="s">
        <v>13</v>
      </c>
      <c r="C1273" s="52" t="s">
        <v>21</v>
      </c>
      <c r="D1273" s="52" t="s">
        <v>2</v>
      </c>
      <c r="E1273" s="16" t="s">
        <v>161</v>
      </c>
      <c r="F1273" s="54">
        <v>600</v>
      </c>
      <c r="G1273" s="18">
        <f>G1274</f>
        <v>68</v>
      </c>
    </row>
    <row r="1274" spans="1:7" x14ac:dyDescent="0.2">
      <c r="A1274" s="14" t="s">
        <v>133</v>
      </c>
      <c r="B1274" s="15" t="s">
        <v>13</v>
      </c>
      <c r="C1274" s="52" t="s">
        <v>21</v>
      </c>
      <c r="D1274" s="52" t="s">
        <v>2</v>
      </c>
      <c r="E1274" s="16" t="s">
        <v>161</v>
      </c>
      <c r="F1274" s="54">
        <v>620</v>
      </c>
      <c r="G1274" s="18">
        <v>68</v>
      </c>
    </row>
    <row r="1275" spans="1:7" ht="38.25" x14ac:dyDescent="0.2">
      <c r="A1275" s="12" t="s">
        <v>162</v>
      </c>
      <c r="B1275" s="15" t="s">
        <v>13</v>
      </c>
      <c r="C1275" s="52" t="s">
        <v>21</v>
      </c>
      <c r="D1275" s="52" t="s">
        <v>2</v>
      </c>
      <c r="E1275" s="15" t="s">
        <v>163</v>
      </c>
      <c r="F1275" s="54"/>
      <c r="G1275" s="18">
        <f>G1276</f>
        <v>41</v>
      </c>
    </row>
    <row r="1276" spans="1:7" ht="63.75" x14ac:dyDescent="0.2">
      <c r="A1276" s="45" t="s">
        <v>400</v>
      </c>
      <c r="B1276" s="15" t="s">
        <v>13</v>
      </c>
      <c r="C1276" s="52" t="s">
        <v>21</v>
      </c>
      <c r="D1276" s="52" t="s">
        <v>2</v>
      </c>
      <c r="E1276" s="16" t="s">
        <v>164</v>
      </c>
      <c r="F1276" s="54"/>
      <c r="G1276" s="18">
        <f>G1277</f>
        <v>41</v>
      </c>
    </row>
    <row r="1277" spans="1:7" ht="51" x14ac:dyDescent="0.2">
      <c r="A1277" s="88" t="s">
        <v>95</v>
      </c>
      <c r="B1277" s="15" t="s">
        <v>13</v>
      </c>
      <c r="C1277" s="52" t="s">
        <v>21</v>
      </c>
      <c r="D1277" s="52" t="s">
        <v>2</v>
      </c>
      <c r="E1277" s="16" t="s">
        <v>164</v>
      </c>
      <c r="F1277" s="54">
        <v>600</v>
      </c>
      <c r="G1277" s="18">
        <f>G1278</f>
        <v>41</v>
      </c>
    </row>
    <row r="1278" spans="1:7" ht="21" customHeight="1" x14ac:dyDescent="0.2">
      <c r="A1278" s="14" t="s">
        <v>133</v>
      </c>
      <c r="B1278" s="15" t="s">
        <v>13</v>
      </c>
      <c r="C1278" s="52" t="s">
        <v>21</v>
      </c>
      <c r="D1278" s="52" t="s">
        <v>2</v>
      </c>
      <c r="E1278" s="16" t="s">
        <v>164</v>
      </c>
      <c r="F1278" s="54">
        <v>620</v>
      </c>
      <c r="G1278" s="18">
        <v>41</v>
      </c>
    </row>
    <row r="1279" spans="1:7" ht="80.25" customHeight="1" x14ac:dyDescent="0.2">
      <c r="A1279" s="12" t="s">
        <v>463</v>
      </c>
      <c r="B1279" s="15" t="s">
        <v>13</v>
      </c>
      <c r="C1279" s="52" t="s">
        <v>21</v>
      </c>
      <c r="D1279" s="52" t="s">
        <v>2</v>
      </c>
      <c r="E1279" s="16" t="s">
        <v>166</v>
      </c>
      <c r="F1279" s="54"/>
      <c r="G1279" s="18">
        <f>G1280</f>
        <v>163</v>
      </c>
    </row>
    <row r="1280" spans="1:7" ht="70.5" customHeight="1" x14ac:dyDescent="0.2">
      <c r="A1280" s="45" t="s">
        <v>401</v>
      </c>
      <c r="B1280" s="15" t="s">
        <v>13</v>
      </c>
      <c r="C1280" s="52" t="s">
        <v>21</v>
      </c>
      <c r="D1280" s="52" t="s">
        <v>2</v>
      </c>
      <c r="E1280" s="16" t="s">
        <v>165</v>
      </c>
      <c r="F1280" s="54"/>
      <c r="G1280" s="18">
        <f>G1281</f>
        <v>163</v>
      </c>
    </row>
    <row r="1281" spans="1:7" ht="38.25" customHeight="1" x14ac:dyDescent="0.2">
      <c r="A1281" s="88" t="s">
        <v>95</v>
      </c>
      <c r="B1281" s="15" t="s">
        <v>13</v>
      </c>
      <c r="C1281" s="52" t="s">
        <v>21</v>
      </c>
      <c r="D1281" s="52" t="s">
        <v>2</v>
      </c>
      <c r="E1281" s="16" t="s">
        <v>165</v>
      </c>
      <c r="F1281" s="54">
        <v>600</v>
      </c>
      <c r="G1281" s="18">
        <f>G1282</f>
        <v>163</v>
      </c>
    </row>
    <row r="1282" spans="1:7" ht="13.5" customHeight="1" x14ac:dyDescent="0.2">
      <c r="A1282" s="14" t="s">
        <v>133</v>
      </c>
      <c r="B1282" s="15" t="s">
        <v>13</v>
      </c>
      <c r="C1282" s="52" t="s">
        <v>21</v>
      </c>
      <c r="D1282" s="52" t="s">
        <v>2</v>
      </c>
      <c r="E1282" s="16" t="s">
        <v>165</v>
      </c>
      <c r="F1282" s="54">
        <v>620</v>
      </c>
      <c r="G1282" s="18">
        <v>163</v>
      </c>
    </row>
    <row r="1283" spans="1:7" ht="14.25" customHeight="1" x14ac:dyDescent="0.2">
      <c r="A1283" s="91" t="s">
        <v>49</v>
      </c>
      <c r="B1283" s="15" t="s">
        <v>13</v>
      </c>
      <c r="C1283" s="52" t="s">
        <v>36</v>
      </c>
      <c r="D1283" s="52" t="s">
        <v>17</v>
      </c>
      <c r="E1283" s="15"/>
      <c r="F1283" s="15"/>
      <c r="G1283" s="108">
        <f>G1284+G1298+G1320+G1327</f>
        <v>95157</v>
      </c>
    </row>
    <row r="1284" spans="1:7" ht="15" customHeight="1" x14ac:dyDescent="0.2">
      <c r="A1284" s="94" t="s">
        <v>46</v>
      </c>
      <c r="B1284" s="15" t="s">
        <v>13</v>
      </c>
      <c r="C1284" s="52" t="s">
        <v>36</v>
      </c>
      <c r="D1284" s="52" t="s">
        <v>3</v>
      </c>
      <c r="E1284" s="15"/>
      <c r="F1284" s="15"/>
      <c r="G1284" s="18">
        <f>G1285</f>
        <v>48335</v>
      </c>
    </row>
    <row r="1285" spans="1:7" ht="51" x14ac:dyDescent="0.2">
      <c r="A1285" s="76" t="s">
        <v>721</v>
      </c>
      <c r="B1285" s="15" t="s">
        <v>13</v>
      </c>
      <c r="C1285" s="52" t="s">
        <v>36</v>
      </c>
      <c r="D1285" s="52" t="s">
        <v>3</v>
      </c>
      <c r="E1285" s="15" t="s">
        <v>181</v>
      </c>
      <c r="F1285" s="15"/>
      <c r="G1285" s="18">
        <f>G1286+G1290</f>
        <v>48335</v>
      </c>
    </row>
    <row r="1286" spans="1:7" ht="25.5" x14ac:dyDescent="0.2">
      <c r="A1286" s="76" t="s">
        <v>355</v>
      </c>
      <c r="B1286" s="15" t="s">
        <v>13</v>
      </c>
      <c r="C1286" s="52" t="s">
        <v>36</v>
      </c>
      <c r="D1286" s="52" t="s">
        <v>3</v>
      </c>
      <c r="E1286" s="15" t="s">
        <v>182</v>
      </c>
      <c r="F1286" s="15"/>
      <c r="G1286" s="18">
        <f>G1287+G1294</f>
        <v>48335</v>
      </c>
    </row>
    <row r="1287" spans="1:7" x14ac:dyDescent="0.2">
      <c r="A1287" s="45" t="s">
        <v>402</v>
      </c>
      <c r="B1287" s="15" t="s">
        <v>13</v>
      </c>
      <c r="C1287" s="52" t="s">
        <v>36</v>
      </c>
      <c r="D1287" s="52" t="s">
        <v>3</v>
      </c>
      <c r="E1287" s="15" t="s">
        <v>183</v>
      </c>
      <c r="F1287" s="15"/>
      <c r="G1287" s="18">
        <f>G1288</f>
        <v>48307</v>
      </c>
    </row>
    <row r="1288" spans="1:7" ht="51" x14ac:dyDescent="0.2">
      <c r="A1288" s="14" t="s">
        <v>95</v>
      </c>
      <c r="B1288" s="15" t="s">
        <v>13</v>
      </c>
      <c r="C1288" s="52" t="s">
        <v>36</v>
      </c>
      <c r="D1288" s="52" t="s">
        <v>3</v>
      </c>
      <c r="E1288" s="15" t="s">
        <v>183</v>
      </c>
      <c r="F1288" s="15" t="s">
        <v>74</v>
      </c>
      <c r="G1288" s="18">
        <f>G1289</f>
        <v>48307</v>
      </c>
    </row>
    <row r="1289" spans="1:7" x14ac:dyDescent="0.2">
      <c r="A1289" s="14" t="s">
        <v>133</v>
      </c>
      <c r="B1289" s="15" t="s">
        <v>13</v>
      </c>
      <c r="C1289" s="52" t="s">
        <v>36</v>
      </c>
      <c r="D1289" s="52" t="s">
        <v>3</v>
      </c>
      <c r="E1289" s="15" t="s">
        <v>183</v>
      </c>
      <c r="F1289" s="15" t="s">
        <v>184</v>
      </c>
      <c r="G1289" s="18">
        <f>47122+482+189+514</f>
        <v>48307</v>
      </c>
    </row>
    <row r="1290" spans="1:7" ht="38.25" hidden="1" x14ac:dyDescent="0.2">
      <c r="A1290" s="101" t="s">
        <v>521</v>
      </c>
      <c r="B1290" s="15" t="s">
        <v>13</v>
      </c>
      <c r="C1290" s="52" t="s">
        <v>36</v>
      </c>
      <c r="D1290" s="52" t="s">
        <v>3</v>
      </c>
      <c r="E1290" s="17" t="s">
        <v>523</v>
      </c>
      <c r="F1290" s="15"/>
      <c r="G1290" s="18">
        <f>G1291</f>
        <v>0</v>
      </c>
    </row>
    <row r="1291" spans="1:7" hidden="1" x14ac:dyDescent="0.2">
      <c r="A1291" s="45" t="s">
        <v>522</v>
      </c>
      <c r="B1291" s="15" t="s">
        <v>13</v>
      </c>
      <c r="C1291" s="52" t="s">
        <v>36</v>
      </c>
      <c r="D1291" s="52" t="s">
        <v>3</v>
      </c>
      <c r="E1291" s="17" t="s">
        <v>524</v>
      </c>
      <c r="F1291" s="15"/>
      <c r="G1291" s="18">
        <f>G1292</f>
        <v>0</v>
      </c>
    </row>
    <row r="1292" spans="1:7" ht="51" hidden="1" x14ac:dyDescent="0.2">
      <c r="A1292" s="88" t="s">
        <v>95</v>
      </c>
      <c r="B1292" s="15" t="s">
        <v>13</v>
      </c>
      <c r="C1292" s="52" t="s">
        <v>36</v>
      </c>
      <c r="D1292" s="52" t="s">
        <v>3</v>
      </c>
      <c r="E1292" s="17" t="s">
        <v>524</v>
      </c>
      <c r="F1292" s="15" t="s">
        <v>74</v>
      </c>
      <c r="G1292" s="18">
        <f>G1293</f>
        <v>0</v>
      </c>
    </row>
    <row r="1293" spans="1:7" hidden="1" x14ac:dyDescent="0.2">
      <c r="A1293" s="14" t="s">
        <v>133</v>
      </c>
      <c r="B1293" s="15" t="s">
        <v>13</v>
      </c>
      <c r="C1293" s="52" t="s">
        <v>36</v>
      </c>
      <c r="D1293" s="52" t="s">
        <v>3</v>
      </c>
      <c r="E1293" s="17" t="s">
        <v>524</v>
      </c>
      <c r="F1293" s="15" t="s">
        <v>184</v>
      </c>
      <c r="G1293" s="18"/>
    </row>
    <row r="1294" spans="1:7" ht="38.25" x14ac:dyDescent="0.2">
      <c r="A1294" s="267" t="s">
        <v>521</v>
      </c>
      <c r="B1294" s="15" t="s">
        <v>13</v>
      </c>
      <c r="C1294" s="52" t="s">
        <v>36</v>
      </c>
      <c r="D1294" s="52" t="s">
        <v>3</v>
      </c>
      <c r="E1294" s="268" t="s">
        <v>622</v>
      </c>
      <c r="F1294" s="15"/>
      <c r="G1294" s="18">
        <f>G1295</f>
        <v>28</v>
      </c>
    </row>
    <row r="1295" spans="1:7" ht="63.75" x14ac:dyDescent="0.2">
      <c r="A1295" s="269" t="s">
        <v>648</v>
      </c>
      <c r="B1295" s="15" t="s">
        <v>13</v>
      </c>
      <c r="C1295" s="52" t="s">
        <v>36</v>
      </c>
      <c r="D1295" s="52" t="s">
        <v>3</v>
      </c>
      <c r="E1295" s="268" t="s">
        <v>647</v>
      </c>
      <c r="F1295" s="15"/>
      <c r="G1295" s="18">
        <f>G1296</f>
        <v>28</v>
      </c>
    </row>
    <row r="1296" spans="1:7" ht="51" x14ac:dyDescent="0.2">
      <c r="A1296" s="270" t="s">
        <v>95</v>
      </c>
      <c r="B1296" s="15" t="s">
        <v>13</v>
      </c>
      <c r="C1296" s="52" t="s">
        <v>36</v>
      </c>
      <c r="D1296" s="52" t="s">
        <v>3</v>
      </c>
      <c r="E1296" s="268" t="s">
        <v>647</v>
      </c>
      <c r="F1296" s="15" t="s">
        <v>74</v>
      </c>
      <c r="G1296" s="18">
        <f>G1297</f>
        <v>28</v>
      </c>
    </row>
    <row r="1297" spans="1:7" x14ac:dyDescent="0.2">
      <c r="A1297" s="271" t="s">
        <v>133</v>
      </c>
      <c r="B1297" s="15" t="s">
        <v>13</v>
      </c>
      <c r="C1297" s="52" t="s">
        <v>36</v>
      </c>
      <c r="D1297" s="52" t="s">
        <v>3</v>
      </c>
      <c r="E1297" s="268" t="s">
        <v>647</v>
      </c>
      <c r="F1297" s="15" t="s">
        <v>184</v>
      </c>
      <c r="G1297" s="18">
        <v>28</v>
      </c>
    </row>
    <row r="1298" spans="1:7" ht="16.5" customHeight="1" x14ac:dyDescent="0.2">
      <c r="A1298" s="91" t="s">
        <v>38</v>
      </c>
      <c r="B1298" s="15" t="s">
        <v>13</v>
      </c>
      <c r="C1298" s="52" t="s">
        <v>36</v>
      </c>
      <c r="D1298" s="52" t="s">
        <v>12</v>
      </c>
      <c r="E1298" s="52"/>
      <c r="F1298" s="15"/>
      <c r="G1298" s="108">
        <f>G1299</f>
        <v>3703</v>
      </c>
    </row>
    <row r="1299" spans="1:7" ht="51" x14ac:dyDescent="0.2">
      <c r="A1299" s="76" t="s">
        <v>721</v>
      </c>
      <c r="B1299" s="15" t="s">
        <v>13</v>
      </c>
      <c r="C1299" s="52" t="s">
        <v>36</v>
      </c>
      <c r="D1299" s="52" t="s">
        <v>12</v>
      </c>
      <c r="E1299" s="52" t="s">
        <v>181</v>
      </c>
      <c r="F1299" s="15"/>
      <c r="G1299" s="108">
        <f>G1300+G1304+G1308+G1316+G1312</f>
        <v>3703</v>
      </c>
    </row>
    <row r="1300" spans="1:7" ht="40.5" customHeight="1" x14ac:dyDescent="0.2">
      <c r="A1300" s="76" t="s">
        <v>187</v>
      </c>
      <c r="B1300" s="15" t="s">
        <v>13</v>
      </c>
      <c r="C1300" s="52" t="s">
        <v>36</v>
      </c>
      <c r="D1300" s="52" t="s">
        <v>12</v>
      </c>
      <c r="E1300" s="52" t="s">
        <v>185</v>
      </c>
      <c r="F1300" s="15"/>
      <c r="G1300" s="108">
        <f>G1301</f>
        <v>960</v>
      </c>
    </row>
    <row r="1301" spans="1:7" ht="25.5" x14ac:dyDescent="0.2">
      <c r="A1301" s="102" t="s">
        <v>403</v>
      </c>
      <c r="B1301" s="15" t="s">
        <v>13</v>
      </c>
      <c r="C1301" s="52" t="s">
        <v>36</v>
      </c>
      <c r="D1301" s="52" t="s">
        <v>12</v>
      </c>
      <c r="E1301" s="52" t="s">
        <v>186</v>
      </c>
      <c r="F1301" s="15"/>
      <c r="G1301" s="108">
        <f>G1302</f>
        <v>960</v>
      </c>
    </row>
    <row r="1302" spans="1:7" ht="51" x14ac:dyDescent="0.2">
      <c r="A1302" s="14" t="s">
        <v>95</v>
      </c>
      <c r="B1302" s="15" t="s">
        <v>13</v>
      </c>
      <c r="C1302" s="52" t="s">
        <v>36</v>
      </c>
      <c r="D1302" s="52" t="s">
        <v>12</v>
      </c>
      <c r="E1302" s="52" t="s">
        <v>186</v>
      </c>
      <c r="F1302" s="15" t="s">
        <v>74</v>
      </c>
      <c r="G1302" s="108">
        <f>G1303</f>
        <v>960</v>
      </c>
    </row>
    <row r="1303" spans="1:7" x14ac:dyDescent="0.2">
      <c r="A1303" s="14" t="s">
        <v>133</v>
      </c>
      <c r="B1303" s="15" t="s">
        <v>13</v>
      </c>
      <c r="C1303" s="52" t="s">
        <v>36</v>
      </c>
      <c r="D1303" s="52" t="s">
        <v>12</v>
      </c>
      <c r="E1303" s="15" t="s">
        <v>186</v>
      </c>
      <c r="F1303" s="15" t="s">
        <v>184</v>
      </c>
      <c r="G1303" s="18">
        <f>1000-40</f>
        <v>960</v>
      </c>
    </row>
    <row r="1304" spans="1:7" ht="38.25" x14ac:dyDescent="0.2">
      <c r="A1304" s="76" t="s">
        <v>464</v>
      </c>
      <c r="B1304" s="15" t="s">
        <v>13</v>
      </c>
      <c r="C1304" s="52" t="s">
        <v>36</v>
      </c>
      <c r="D1304" s="52" t="s">
        <v>12</v>
      </c>
      <c r="E1304" s="52" t="s">
        <v>188</v>
      </c>
      <c r="F1304" s="15"/>
      <c r="G1304" s="86">
        <f>G1305</f>
        <v>977</v>
      </c>
    </row>
    <row r="1305" spans="1:7" ht="25.5" x14ac:dyDescent="0.2">
      <c r="A1305" s="102" t="s">
        <v>404</v>
      </c>
      <c r="B1305" s="15" t="s">
        <v>13</v>
      </c>
      <c r="C1305" s="52" t="s">
        <v>36</v>
      </c>
      <c r="D1305" s="52" t="s">
        <v>12</v>
      </c>
      <c r="E1305" s="52" t="s">
        <v>189</v>
      </c>
      <c r="F1305" s="15"/>
      <c r="G1305" s="108">
        <f>G1306</f>
        <v>977</v>
      </c>
    </row>
    <row r="1306" spans="1:7" ht="51" x14ac:dyDescent="0.2">
      <c r="A1306" s="14" t="s">
        <v>95</v>
      </c>
      <c r="B1306" s="15" t="s">
        <v>13</v>
      </c>
      <c r="C1306" s="52" t="s">
        <v>36</v>
      </c>
      <c r="D1306" s="52" t="s">
        <v>12</v>
      </c>
      <c r="E1306" s="52" t="s">
        <v>189</v>
      </c>
      <c r="F1306" s="15" t="s">
        <v>74</v>
      </c>
      <c r="G1306" s="108">
        <f>G1307</f>
        <v>977</v>
      </c>
    </row>
    <row r="1307" spans="1:7" x14ac:dyDescent="0.2">
      <c r="A1307" s="14" t="s">
        <v>133</v>
      </c>
      <c r="B1307" s="15" t="s">
        <v>13</v>
      </c>
      <c r="C1307" s="52" t="s">
        <v>36</v>
      </c>
      <c r="D1307" s="52" t="s">
        <v>12</v>
      </c>
      <c r="E1307" s="52" t="s">
        <v>189</v>
      </c>
      <c r="F1307" s="15" t="s">
        <v>184</v>
      </c>
      <c r="G1307" s="108">
        <f>1120+91-234</f>
        <v>977</v>
      </c>
    </row>
    <row r="1308" spans="1:7" ht="89.25" x14ac:dyDescent="0.2">
      <c r="A1308" s="12" t="s">
        <v>370</v>
      </c>
      <c r="B1308" s="15" t="s">
        <v>13</v>
      </c>
      <c r="C1308" s="52" t="s">
        <v>36</v>
      </c>
      <c r="D1308" s="52" t="s">
        <v>12</v>
      </c>
      <c r="E1308" s="52" t="s">
        <v>190</v>
      </c>
      <c r="F1308" s="15"/>
      <c r="G1308" s="108">
        <f>G1309</f>
        <v>824</v>
      </c>
    </row>
    <row r="1309" spans="1:7" ht="25.5" x14ac:dyDescent="0.2">
      <c r="A1309" s="102" t="s">
        <v>403</v>
      </c>
      <c r="B1309" s="15" t="s">
        <v>13</v>
      </c>
      <c r="C1309" s="52" t="s">
        <v>36</v>
      </c>
      <c r="D1309" s="52" t="s">
        <v>12</v>
      </c>
      <c r="E1309" s="52" t="s">
        <v>191</v>
      </c>
      <c r="F1309" s="15"/>
      <c r="G1309" s="108">
        <f>G1310</f>
        <v>824</v>
      </c>
    </row>
    <row r="1310" spans="1:7" ht="51" x14ac:dyDescent="0.2">
      <c r="A1310" s="14" t="s">
        <v>95</v>
      </c>
      <c r="B1310" s="15" t="s">
        <v>13</v>
      </c>
      <c r="C1310" s="52" t="s">
        <v>36</v>
      </c>
      <c r="D1310" s="52" t="s">
        <v>12</v>
      </c>
      <c r="E1310" s="52" t="s">
        <v>191</v>
      </c>
      <c r="F1310" s="15" t="s">
        <v>74</v>
      </c>
      <c r="G1310" s="108">
        <f>G1311</f>
        <v>824</v>
      </c>
    </row>
    <row r="1311" spans="1:7" x14ac:dyDescent="0.2">
      <c r="A1311" s="14" t="s">
        <v>133</v>
      </c>
      <c r="B1311" s="15" t="s">
        <v>13</v>
      </c>
      <c r="C1311" s="52" t="s">
        <v>36</v>
      </c>
      <c r="D1311" s="52" t="s">
        <v>12</v>
      </c>
      <c r="E1311" s="52" t="s">
        <v>191</v>
      </c>
      <c r="F1311" s="15" t="s">
        <v>184</v>
      </c>
      <c r="G1311" s="108">
        <f>550+274</f>
        <v>824</v>
      </c>
    </row>
    <row r="1312" spans="1:7" ht="25.5" x14ac:dyDescent="0.2">
      <c r="A1312" s="76" t="s">
        <v>239</v>
      </c>
      <c r="B1312" s="15" t="s">
        <v>13</v>
      </c>
      <c r="C1312" s="15" t="s">
        <v>36</v>
      </c>
      <c r="D1312" s="15" t="s">
        <v>12</v>
      </c>
      <c r="E1312" s="15" t="s">
        <v>342</v>
      </c>
      <c r="F1312" s="52"/>
      <c r="G1312" s="18">
        <f>G1313</f>
        <v>424</v>
      </c>
    </row>
    <row r="1313" spans="1:7" ht="25.5" x14ac:dyDescent="0.2">
      <c r="A1313" s="102" t="s">
        <v>27</v>
      </c>
      <c r="B1313" s="15" t="s">
        <v>13</v>
      </c>
      <c r="C1313" s="15" t="s">
        <v>36</v>
      </c>
      <c r="D1313" s="15" t="s">
        <v>12</v>
      </c>
      <c r="E1313" s="15" t="s">
        <v>343</v>
      </c>
      <c r="F1313" s="52"/>
      <c r="G1313" s="18">
        <f>G1314</f>
        <v>424</v>
      </c>
    </row>
    <row r="1314" spans="1:7" ht="51" x14ac:dyDescent="0.2">
      <c r="A1314" s="14" t="s">
        <v>95</v>
      </c>
      <c r="B1314" s="15" t="s">
        <v>13</v>
      </c>
      <c r="C1314" s="15" t="s">
        <v>36</v>
      </c>
      <c r="D1314" s="15" t="s">
        <v>12</v>
      </c>
      <c r="E1314" s="15" t="s">
        <v>343</v>
      </c>
      <c r="F1314" s="54" t="s">
        <v>74</v>
      </c>
      <c r="G1314" s="18">
        <f>G1315</f>
        <v>424</v>
      </c>
    </row>
    <row r="1315" spans="1:7" x14ac:dyDescent="0.2">
      <c r="A1315" s="88" t="s">
        <v>133</v>
      </c>
      <c r="B1315" s="15" t="s">
        <v>13</v>
      </c>
      <c r="C1315" s="15" t="s">
        <v>36</v>
      </c>
      <c r="D1315" s="15" t="s">
        <v>12</v>
      </c>
      <c r="E1315" s="15" t="s">
        <v>343</v>
      </c>
      <c r="F1315" s="54">
        <v>620</v>
      </c>
      <c r="G1315" s="18">
        <f>408+16</f>
        <v>424</v>
      </c>
    </row>
    <row r="1316" spans="1:7" ht="34.5" customHeight="1" x14ac:dyDescent="0.2">
      <c r="A1316" s="12" t="s">
        <v>744</v>
      </c>
      <c r="B1316" s="15" t="s">
        <v>13</v>
      </c>
      <c r="C1316" s="52" t="s">
        <v>36</v>
      </c>
      <c r="D1316" s="52" t="s">
        <v>12</v>
      </c>
      <c r="E1316" s="52" t="s">
        <v>372</v>
      </c>
      <c r="F1316" s="15"/>
      <c r="G1316" s="108">
        <f>G1317</f>
        <v>518</v>
      </c>
    </row>
    <row r="1317" spans="1:7" ht="25.5" x14ac:dyDescent="0.2">
      <c r="A1317" s="102" t="s">
        <v>403</v>
      </c>
      <c r="B1317" s="15" t="s">
        <v>13</v>
      </c>
      <c r="C1317" s="52" t="s">
        <v>36</v>
      </c>
      <c r="D1317" s="52" t="s">
        <v>12</v>
      </c>
      <c r="E1317" s="52" t="s">
        <v>371</v>
      </c>
      <c r="F1317" s="15"/>
      <c r="G1317" s="108">
        <f>G1318</f>
        <v>518</v>
      </c>
    </row>
    <row r="1318" spans="1:7" ht="51" x14ac:dyDescent="0.2">
      <c r="A1318" s="14" t="s">
        <v>95</v>
      </c>
      <c r="B1318" s="15" t="s">
        <v>13</v>
      </c>
      <c r="C1318" s="52" t="s">
        <v>36</v>
      </c>
      <c r="D1318" s="52" t="s">
        <v>12</v>
      </c>
      <c r="E1318" s="52" t="s">
        <v>371</v>
      </c>
      <c r="F1318" s="15" t="s">
        <v>74</v>
      </c>
      <c r="G1318" s="108">
        <f>G1319</f>
        <v>518</v>
      </c>
    </row>
    <row r="1319" spans="1:7" x14ac:dyDescent="0.2">
      <c r="A1319" s="14" t="s">
        <v>133</v>
      </c>
      <c r="B1319" s="15" t="s">
        <v>13</v>
      </c>
      <c r="C1319" s="52" t="s">
        <v>36</v>
      </c>
      <c r="D1319" s="52" t="s">
        <v>12</v>
      </c>
      <c r="E1319" s="52" t="s">
        <v>371</v>
      </c>
      <c r="F1319" s="15" t="s">
        <v>184</v>
      </c>
      <c r="G1319" s="108">
        <v>518</v>
      </c>
    </row>
    <row r="1320" spans="1:7" x14ac:dyDescent="0.2">
      <c r="A1320" s="91" t="s">
        <v>39</v>
      </c>
      <c r="B1320" s="15" t="s">
        <v>13</v>
      </c>
      <c r="C1320" s="52" t="s">
        <v>36</v>
      </c>
      <c r="D1320" s="52" t="s">
        <v>2</v>
      </c>
      <c r="E1320" s="15"/>
      <c r="F1320" s="15"/>
      <c r="G1320" s="18">
        <f>G1323</f>
        <v>33904</v>
      </c>
    </row>
    <row r="1321" spans="1:7" ht="28.5" customHeight="1" x14ac:dyDescent="0.2">
      <c r="A1321" s="45" t="s">
        <v>719</v>
      </c>
      <c r="B1321" s="15" t="s">
        <v>13</v>
      </c>
      <c r="C1321" s="52" t="s">
        <v>36</v>
      </c>
      <c r="D1321" s="52" t="s">
        <v>2</v>
      </c>
      <c r="E1321" s="15" t="s">
        <v>213</v>
      </c>
      <c r="F1321" s="15"/>
      <c r="G1321" s="18">
        <f>G1322</f>
        <v>33904</v>
      </c>
    </row>
    <row r="1322" spans="1:7" ht="108" customHeight="1" x14ac:dyDescent="0.2">
      <c r="A1322" s="90" t="s">
        <v>465</v>
      </c>
      <c r="B1322" s="15" t="s">
        <v>13</v>
      </c>
      <c r="C1322" s="52" t="s">
        <v>36</v>
      </c>
      <c r="D1322" s="52" t="s">
        <v>2</v>
      </c>
      <c r="E1322" s="15" t="s">
        <v>219</v>
      </c>
      <c r="F1322" s="15"/>
      <c r="G1322" s="18">
        <f>G1323</f>
        <v>33904</v>
      </c>
    </row>
    <row r="1323" spans="1:7" ht="105" customHeight="1" x14ac:dyDescent="0.2">
      <c r="A1323" s="90" t="s">
        <v>405</v>
      </c>
      <c r="B1323" s="15" t="s">
        <v>13</v>
      </c>
      <c r="C1323" s="52" t="s">
        <v>36</v>
      </c>
      <c r="D1323" s="52" t="s">
        <v>2</v>
      </c>
      <c r="E1323" s="15" t="s">
        <v>220</v>
      </c>
      <c r="F1323" s="15"/>
      <c r="G1323" s="18">
        <f>G1324</f>
        <v>33904</v>
      </c>
    </row>
    <row r="1324" spans="1:7" ht="51" x14ac:dyDescent="0.2">
      <c r="A1324" s="14" t="s">
        <v>95</v>
      </c>
      <c r="B1324" s="15" t="s">
        <v>13</v>
      </c>
      <c r="C1324" s="52" t="s">
        <v>36</v>
      </c>
      <c r="D1324" s="52" t="s">
        <v>2</v>
      </c>
      <c r="E1324" s="15" t="s">
        <v>220</v>
      </c>
      <c r="F1324" s="15" t="s">
        <v>74</v>
      </c>
      <c r="G1324" s="18">
        <f>G1325+G1326</f>
        <v>33904</v>
      </c>
    </row>
    <row r="1325" spans="1:7" ht="15" customHeight="1" x14ac:dyDescent="0.2">
      <c r="A1325" s="14" t="s">
        <v>133</v>
      </c>
      <c r="B1325" s="15" t="s">
        <v>13</v>
      </c>
      <c r="C1325" s="52" t="s">
        <v>36</v>
      </c>
      <c r="D1325" s="52" t="s">
        <v>2</v>
      </c>
      <c r="E1325" s="15" t="s">
        <v>220</v>
      </c>
      <c r="F1325" s="15" t="s">
        <v>184</v>
      </c>
      <c r="G1325" s="18">
        <v>33566</v>
      </c>
    </row>
    <row r="1326" spans="1:7" ht="40.5" customHeight="1" x14ac:dyDescent="0.2">
      <c r="A1326" s="14" t="s">
        <v>172</v>
      </c>
      <c r="B1326" s="15" t="s">
        <v>13</v>
      </c>
      <c r="C1326" s="52" t="s">
        <v>36</v>
      </c>
      <c r="D1326" s="52" t="s">
        <v>2</v>
      </c>
      <c r="E1326" s="15" t="s">
        <v>220</v>
      </c>
      <c r="F1326" s="15" t="s">
        <v>171</v>
      </c>
      <c r="G1326" s="18">
        <v>338</v>
      </c>
    </row>
    <row r="1327" spans="1:7" ht="27.75" customHeight="1" x14ac:dyDescent="0.2">
      <c r="A1327" s="87" t="s">
        <v>383</v>
      </c>
      <c r="B1327" s="15" t="s">
        <v>13</v>
      </c>
      <c r="C1327" s="52" t="s">
        <v>36</v>
      </c>
      <c r="D1327" s="52" t="s">
        <v>99</v>
      </c>
      <c r="E1327" s="15"/>
      <c r="F1327" s="15"/>
      <c r="G1327" s="18">
        <f>G1328</f>
        <v>9215</v>
      </c>
    </row>
    <row r="1328" spans="1:7" ht="43.5" customHeight="1" x14ac:dyDescent="0.2">
      <c r="A1328" s="76" t="s">
        <v>240</v>
      </c>
      <c r="B1328" s="15" t="s">
        <v>13</v>
      </c>
      <c r="C1328" s="52" t="s">
        <v>36</v>
      </c>
      <c r="D1328" s="52" t="s">
        <v>99</v>
      </c>
      <c r="E1328" s="54" t="s">
        <v>127</v>
      </c>
      <c r="F1328" s="15"/>
      <c r="G1328" s="18">
        <f>G1335+G1329+G1332</f>
        <v>9215</v>
      </c>
    </row>
    <row r="1329" spans="1:7" ht="89.25" x14ac:dyDescent="0.2">
      <c r="A1329" s="76" t="s">
        <v>837</v>
      </c>
      <c r="B1329" s="15" t="s">
        <v>13</v>
      </c>
      <c r="C1329" s="52" t="s">
        <v>36</v>
      </c>
      <c r="D1329" s="52" t="s">
        <v>99</v>
      </c>
      <c r="E1329" s="54" t="s">
        <v>838</v>
      </c>
      <c r="F1329" s="15"/>
      <c r="G1329" s="18">
        <f>G1330</f>
        <v>316</v>
      </c>
    </row>
    <row r="1330" spans="1:7" ht="43.5" customHeight="1" x14ac:dyDescent="0.2">
      <c r="A1330" s="14" t="s">
        <v>96</v>
      </c>
      <c r="B1330" s="15" t="s">
        <v>13</v>
      </c>
      <c r="C1330" s="52" t="s">
        <v>36</v>
      </c>
      <c r="D1330" s="52" t="s">
        <v>99</v>
      </c>
      <c r="E1330" s="54" t="s">
        <v>838</v>
      </c>
      <c r="F1330" s="15" t="s">
        <v>88</v>
      </c>
      <c r="G1330" s="18">
        <f>G1331</f>
        <v>316</v>
      </c>
    </row>
    <row r="1331" spans="1:7" ht="43.5" customHeight="1" x14ac:dyDescent="0.2">
      <c r="A1331" s="88" t="s">
        <v>222</v>
      </c>
      <c r="B1331" s="15" t="s">
        <v>13</v>
      </c>
      <c r="C1331" s="52" t="s">
        <v>36</v>
      </c>
      <c r="D1331" s="52" t="s">
        <v>99</v>
      </c>
      <c r="E1331" s="54" t="s">
        <v>838</v>
      </c>
      <c r="F1331" s="15" t="s">
        <v>111</v>
      </c>
      <c r="G1331" s="18">
        <v>316</v>
      </c>
    </row>
    <row r="1332" spans="1:7" ht="57" customHeight="1" x14ac:dyDescent="0.2">
      <c r="A1332" s="12" t="s">
        <v>845</v>
      </c>
      <c r="B1332" s="15" t="s">
        <v>13</v>
      </c>
      <c r="C1332" s="52" t="s">
        <v>36</v>
      </c>
      <c r="D1332" s="52" t="s">
        <v>99</v>
      </c>
      <c r="E1332" s="54" t="s">
        <v>846</v>
      </c>
      <c r="F1332" s="16"/>
      <c r="G1332" s="167">
        <f>G1333</f>
        <v>145</v>
      </c>
    </row>
    <row r="1333" spans="1:7" ht="43.5" customHeight="1" x14ac:dyDescent="0.2">
      <c r="A1333" s="14" t="s">
        <v>359</v>
      </c>
      <c r="B1333" s="15" t="s">
        <v>13</v>
      </c>
      <c r="C1333" s="52" t="s">
        <v>36</v>
      </c>
      <c r="D1333" s="52" t="s">
        <v>99</v>
      </c>
      <c r="E1333" s="54" t="s">
        <v>846</v>
      </c>
      <c r="F1333" s="16">
        <v>100</v>
      </c>
      <c r="G1333" s="167">
        <f>G1334</f>
        <v>145</v>
      </c>
    </row>
    <row r="1334" spans="1:7" ht="43.5" customHeight="1" x14ac:dyDescent="0.2">
      <c r="A1334" s="14" t="s">
        <v>360</v>
      </c>
      <c r="B1334" s="15" t="s">
        <v>13</v>
      </c>
      <c r="C1334" s="52" t="s">
        <v>36</v>
      </c>
      <c r="D1334" s="52" t="s">
        <v>99</v>
      </c>
      <c r="E1334" s="54" t="s">
        <v>846</v>
      </c>
      <c r="F1334" s="16">
        <v>120</v>
      </c>
      <c r="G1334" s="167">
        <v>145</v>
      </c>
    </row>
    <row r="1335" spans="1:7" ht="29.25" customHeight="1" x14ac:dyDescent="0.2">
      <c r="A1335" s="84" t="s">
        <v>65</v>
      </c>
      <c r="B1335" s="15" t="s">
        <v>13</v>
      </c>
      <c r="C1335" s="52" t="s">
        <v>36</v>
      </c>
      <c r="D1335" s="52" t="s">
        <v>99</v>
      </c>
      <c r="E1335" s="15" t="s">
        <v>117</v>
      </c>
      <c r="F1335" s="15"/>
      <c r="G1335" s="18">
        <f>G1336+G1338</f>
        <v>8754</v>
      </c>
    </row>
    <row r="1336" spans="1:7" ht="93.75" customHeight="1" x14ac:dyDescent="0.2">
      <c r="A1336" s="14" t="s">
        <v>96</v>
      </c>
      <c r="B1336" s="15" t="s">
        <v>13</v>
      </c>
      <c r="C1336" s="52" t="s">
        <v>36</v>
      </c>
      <c r="D1336" s="52" t="s">
        <v>99</v>
      </c>
      <c r="E1336" s="15" t="s">
        <v>117</v>
      </c>
      <c r="F1336" s="15" t="s">
        <v>88</v>
      </c>
      <c r="G1336" s="18">
        <f>G1337</f>
        <v>8493</v>
      </c>
    </row>
    <row r="1337" spans="1:7" ht="42" customHeight="1" x14ac:dyDescent="0.2">
      <c r="A1337" s="88" t="s">
        <v>222</v>
      </c>
      <c r="B1337" s="15" t="s">
        <v>13</v>
      </c>
      <c r="C1337" s="52" t="s">
        <v>36</v>
      </c>
      <c r="D1337" s="52" t="s">
        <v>99</v>
      </c>
      <c r="E1337" s="15" t="s">
        <v>117</v>
      </c>
      <c r="F1337" s="15" t="s">
        <v>111</v>
      </c>
      <c r="G1337" s="18">
        <f>6247+1887+10+77+272</f>
        <v>8493</v>
      </c>
    </row>
    <row r="1338" spans="1:7" ht="41.25" customHeight="1" x14ac:dyDescent="0.2">
      <c r="A1338" s="14" t="s">
        <v>359</v>
      </c>
      <c r="B1338" s="15" t="s">
        <v>13</v>
      </c>
      <c r="C1338" s="52" t="s">
        <v>36</v>
      </c>
      <c r="D1338" s="52" t="s">
        <v>99</v>
      </c>
      <c r="E1338" s="15" t="s">
        <v>117</v>
      </c>
      <c r="F1338" s="15" t="s">
        <v>87</v>
      </c>
      <c r="G1338" s="18">
        <f>G1339</f>
        <v>261</v>
      </c>
    </row>
    <row r="1339" spans="1:7" ht="42.75" customHeight="1" x14ac:dyDescent="0.2">
      <c r="A1339" s="14" t="s">
        <v>360</v>
      </c>
      <c r="B1339" s="15" t="s">
        <v>13</v>
      </c>
      <c r="C1339" s="52" t="s">
        <v>36</v>
      </c>
      <c r="D1339" s="52" t="s">
        <v>99</v>
      </c>
      <c r="E1339" s="15" t="s">
        <v>117</v>
      </c>
      <c r="F1339" s="15" t="s">
        <v>113</v>
      </c>
      <c r="G1339" s="18">
        <v>261</v>
      </c>
    </row>
    <row r="1340" spans="1:7" hidden="1" x14ac:dyDescent="0.2">
      <c r="A1340" s="91" t="s">
        <v>57</v>
      </c>
      <c r="B1340" s="15" t="s">
        <v>13</v>
      </c>
      <c r="C1340" s="52" t="s">
        <v>41</v>
      </c>
      <c r="D1340" s="52" t="s">
        <v>17</v>
      </c>
      <c r="E1340" s="15"/>
      <c r="F1340" s="15"/>
      <c r="G1340" s="18">
        <f>G1341</f>
        <v>74730</v>
      </c>
    </row>
    <row r="1341" spans="1:7" hidden="1" x14ac:dyDescent="0.2">
      <c r="A1341" s="91" t="s">
        <v>56</v>
      </c>
      <c r="B1341" s="15" t="s">
        <v>13</v>
      </c>
      <c r="C1341" s="52" t="s">
        <v>41</v>
      </c>
      <c r="D1341" s="52" t="s">
        <v>3</v>
      </c>
      <c r="E1341" s="15"/>
      <c r="F1341" s="54"/>
      <c r="G1341" s="18">
        <f>G1349+G1359</f>
        <v>74730</v>
      </c>
    </row>
    <row r="1342" spans="1:7" x14ac:dyDescent="0.2">
      <c r="A1342" s="49" t="s">
        <v>57</v>
      </c>
      <c r="B1342" s="15" t="s">
        <v>13</v>
      </c>
      <c r="C1342" s="34" t="s">
        <v>41</v>
      </c>
      <c r="D1342" s="16" t="s">
        <v>17</v>
      </c>
      <c r="E1342" s="52"/>
      <c r="F1342" s="54"/>
      <c r="G1342" s="18">
        <f>G1343+G1394</f>
        <v>135497</v>
      </c>
    </row>
    <row r="1343" spans="1:7" x14ac:dyDescent="0.2">
      <c r="A1343" s="51" t="s">
        <v>56</v>
      </c>
      <c r="B1343" s="15" t="s">
        <v>13</v>
      </c>
      <c r="C1343" s="52" t="s">
        <v>41</v>
      </c>
      <c r="D1343" s="52" t="s">
        <v>3</v>
      </c>
      <c r="E1343" s="52"/>
      <c r="F1343" s="54"/>
      <c r="G1343" s="18">
        <f>G1344</f>
        <v>88932</v>
      </c>
    </row>
    <row r="1344" spans="1:7" ht="51" x14ac:dyDescent="0.2">
      <c r="A1344" s="76" t="s">
        <v>721</v>
      </c>
      <c r="B1344" s="15" t="s">
        <v>13</v>
      </c>
      <c r="C1344" s="52" t="s">
        <v>41</v>
      </c>
      <c r="D1344" s="52" t="s">
        <v>3</v>
      </c>
      <c r="E1344" s="52" t="s">
        <v>181</v>
      </c>
      <c r="F1344" s="54"/>
      <c r="G1344" s="18">
        <f>G1345+G1354+G1358+G1370+G1389+G1363</f>
        <v>88932</v>
      </c>
    </row>
    <row r="1345" spans="1:7" ht="25.5" x14ac:dyDescent="0.2">
      <c r="A1345" s="76" t="s">
        <v>192</v>
      </c>
      <c r="B1345" s="15" t="s">
        <v>13</v>
      </c>
      <c r="C1345" s="52" t="s">
        <v>41</v>
      </c>
      <c r="D1345" s="52" t="s">
        <v>3</v>
      </c>
      <c r="E1345" s="52" t="s">
        <v>193</v>
      </c>
      <c r="F1345" s="54"/>
      <c r="G1345" s="18">
        <f>G1349+G1346</f>
        <v>75080</v>
      </c>
    </row>
    <row r="1346" spans="1:7" x14ac:dyDescent="0.2">
      <c r="A1346" s="14" t="s">
        <v>848</v>
      </c>
      <c r="B1346" s="15" t="s">
        <v>13</v>
      </c>
      <c r="C1346" s="52" t="s">
        <v>41</v>
      </c>
      <c r="D1346" s="52" t="s">
        <v>3</v>
      </c>
      <c r="E1346" s="17" t="s">
        <v>862</v>
      </c>
      <c r="F1346" s="16"/>
      <c r="G1346" s="18">
        <f>G1347</f>
        <v>352</v>
      </c>
    </row>
    <row r="1347" spans="1:7" ht="51" x14ac:dyDescent="0.2">
      <c r="A1347" s="14" t="s">
        <v>95</v>
      </c>
      <c r="B1347" s="15" t="s">
        <v>13</v>
      </c>
      <c r="C1347" s="52" t="s">
        <v>41</v>
      </c>
      <c r="D1347" s="52" t="s">
        <v>3</v>
      </c>
      <c r="E1347" s="17" t="s">
        <v>862</v>
      </c>
      <c r="F1347" s="16">
        <v>600</v>
      </c>
      <c r="G1347" s="18">
        <f>G1348</f>
        <v>352</v>
      </c>
    </row>
    <row r="1348" spans="1:7" x14ac:dyDescent="0.2">
      <c r="A1348" s="14" t="s">
        <v>133</v>
      </c>
      <c r="B1348" s="15" t="s">
        <v>13</v>
      </c>
      <c r="C1348" s="52" t="s">
        <v>41</v>
      </c>
      <c r="D1348" s="52" t="s">
        <v>3</v>
      </c>
      <c r="E1348" s="17" t="s">
        <v>862</v>
      </c>
      <c r="F1348" s="16">
        <v>620</v>
      </c>
      <c r="G1348" s="18">
        <v>352</v>
      </c>
    </row>
    <row r="1349" spans="1:7" ht="63.75" x14ac:dyDescent="0.2">
      <c r="A1349" s="90" t="s">
        <v>391</v>
      </c>
      <c r="B1349" s="15" t="s">
        <v>13</v>
      </c>
      <c r="C1349" s="52" t="s">
        <v>41</v>
      </c>
      <c r="D1349" s="52" t="s">
        <v>3</v>
      </c>
      <c r="E1349" s="15" t="s">
        <v>194</v>
      </c>
      <c r="F1349" s="15"/>
      <c r="G1349" s="18">
        <f>G1351</f>
        <v>74728</v>
      </c>
    </row>
    <row r="1350" spans="1:7" ht="39.75" customHeight="1" x14ac:dyDescent="0.2">
      <c r="A1350" s="14" t="s">
        <v>95</v>
      </c>
      <c r="B1350" s="15" t="s">
        <v>13</v>
      </c>
      <c r="C1350" s="52" t="s">
        <v>41</v>
      </c>
      <c r="D1350" s="52" t="s">
        <v>3</v>
      </c>
      <c r="E1350" s="15" t="s">
        <v>194</v>
      </c>
      <c r="F1350" s="15" t="s">
        <v>74</v>
      </c>
      <c r="G1350" s="18">
        <f>G1351</f>
        <v>74728</v>
      </c>
    </row>
    <row r="1351" spans="1:7" x14ac:dyDescent="0.2">
      <c r="A1351" s="14" t="s">
        <v>133</v>
      </c>
      <c r="B1351" s="15" t="s">
        <v>13</v>
      </c>
      <c r="C1351" s="52" t="s">
        <v>41</v>
      </c>
      <c r="D1351" s="52" t="s">
        <v>3</v>
      </c>
      <c r="E1351" s="15" t="s">
        <v>194</v>
      </c>
      <c r="F1351" s="15" t="s">
        <v>184</v>
      </c>
      <c r="G1351" s="18">
        <f>81106+119-1490-2000-1870-1137</f>
        <v>74728</v>
      </c>
    </row>
    <row r="1352" spans="1:7" hidden="1" x14ac:dyDescent="0.2">
      <c r="A1352" s="14" t="s">
        <v>133</v>
      </c>
      <c r="B1352" s="15" t="s">
        <v>13</v>
      </c>
      <c r="C1352" s="52" t="s">
        <v>41</v>
      </c>
      <c r="D1352" s="52" t="s">
        <v>3</v>
      </c>
      <c r="E1352" s="15" t="s">
        <v>194</v>
      </c>
      <c r="F1352" s="54">
        <v>620</v>
      </c>
      <c r="G1352" s="18">
        <v>57813</v>
      </c>
    </row>
    <row r="1353" spans="1:7" ht="38.25" hidden="1" x14ac:dyDescent="0.2">
      <c r="A1353" s="76" t="s">
        <v>195</v>
      </c>
      <c r="B1353" s="15" t="s">
        <v>13</v>
      </c>
      <c r="C1353" s="52" t="s">
        <v>41</v>
      </c>
      <c r="D1353" s="52" t="s">
        <v>3</v>
      </c>
      <c r="E1353" s="15" t="s">
        <v>196</v>
      </c>
      <c r="F1353" s="54"/>
      <c r="G1353" s="18" t="e">
        <f>#REF!</f>
        <v>#REF!</v>
      </c>
    </row>
    <row r="1354" spans="1:7" ht="51" x14ac:dyDescent="0.2">
      <c r="A1354" s="76" t="s">
        <v>413</v>
      </c>
      <c r="B1354" s="15" t="s">
        <v>13</v>
      </c>
      <c r="C1354" s="52" t="s">
        <v>41</v>
      </c>
      <c r="D1354" s="52" t="s">
        <v>3</v>
      </c>
      <c r="E1354" s="15" t="s">
        <v>196</v>
      </c>
      <c r="F1354" s="54"/>
      <c r="G1354" s="18">
        <f>G1355</f>
        <v>1189</v>
      </c>
    </row>
    <row r="1355" spans="1:7" ht="25.5" x14ac:dyDescent="0.2">
      <c r="A1355" s="76" t="s">
        <v>415</v>
      </c>
      <c r="B1355" s="15" t="s">
        <v>13</v>
      </c>
      <c r="C1355" s="52" t="s">
        <v>41</v>
      </c>
      <c r="D1355" s="52" t="s">
        <v>3</v>
      </c>
      <c r="E1355" s="15" t="s">
        <v>414</v>
      </c>
      <c r="F1355" s="54"/>
      <c r="G1355" s="18">
        <f>G1356</f>
        <v>1189</v>
      </c>
    </row>
    <row r="1356" spans="1:7" ht="42" customHeight="1" x14ac:dyDescent="0.2">
      <c r="A1356" s="14" t="s">
        <v>95</v>
      </c>
      <c r="B1356" s="15" t="s">
        <v>13</v>
      </c>
      <c r="C1356" s="52" t="s">
        <v>41</v>
      </c>
      <c r="D1356" s="52" t="s">
        <v>3</v>
      </c>
      <c r="E1356" s="15" t="s">
        <v>414</v>
      </c>
      <c r="F1356" s="54">
        <v>600</v>
      </c>
      <c r="G1356" s="18">
        <f>G1357</f>
        <v>1189</v>
      </c>
    </row>
    <row r="1357" spans="1:7" x14ac:dyDescent="0.2">
      <c r="A1357" s="14" t="s">
        <v>133</v>
      </c>
      <c r="B1357" s="15" t="s">
        <v>13</v>
      </c>
      <c r="C1357" s="52" t="s">
        <v>41</v>
      </c>
      <c r="D1357" s="52" t="s">
        <v>3</v>
      </c>
      <c r="E1357" s="15" t="s">
        <v>414</v>
      </c>
      <c r="F1357" s="54">
        <v>620</v>
      </c>
      <c r="G1357" s="18">
        <v>1189</v>
      </c>
    </row>
    <row r="1358" spans="1:7" ht="25.5" x14ac:dyDescent="0.2">
      <c r="A1358" s="76" t="s">
        <v>197</v>
      </c>
      <c r="B1358" s="15" t="s">
        <v>13</v>
      </c>
      <c r="C1358" s="52" t="s">
        <v>41</v>
      </c>
      <c r="D1358" s="52" t="s">
        <v>3</v>
      </c>
      <c r="E1358" s="15" t="s">
        <v>198</v>
      </c>
      <c r="F1358" s="54"/>
      <c r="G1358" s="18">
        <f>G1359</f>
        <v>2</v>
      </c>
    </row>
    <row r="1359" spans="1:7" ht="39.6" customHeight="1" x14ac:dyDescent="0.2">
      <c r="A1359" s="76" t="s">
        <v>406</v>
      </c>
      <c r="B1359" s="15" t="s">
        <v>13</v>
      </c>
      <c r="C1359" s="52" t="s">
        <v>41</v>
      </c>
      <c r="D1359" s="52" t="s">
        <v>3</v>
      </c>
      <c r="E1359" s="15" t="s">
        <v>199</v>
      </c>
      <c r="F1359" s="54"/>
      <c r="G1359" s="18">
        <f>G1361</f>
        <v>2</v>
      </c>
    </row>
    <row r="1360" spans="1:7" ht="38.25" hidden="1" x14ac:dyDescent="0.2">
      <c r="A1360" s="14" t="s">
        <v>66</v>
      </c>
      <c r="B1360" s="15" t="s">
        <v>13</v>
      </c>
      <c r="C1360" s="52" t="s">
        <v>41</v>
      </c>
      <c r="D1360" s="52" t="s">
        <v>3</v>
      </c>
      <c r="E1360" s="15" t="s">
        <v>199</v>
      </c>
      <c r="F1360" s="54">
        <v>200</v>
      </c>
      <c r="G1360" s="18">
        <f>G1362</f>
        <v>2</v>
      </c>
    </row>
    <row r="1361" spans="1:7" ht="38.25" x14ac:dyDescent="0.2">
      <c r="A1361" s="14" t="s">
        <v>359</v>
      </c>
      <c r="B1361" s="15" t="s">
        <v>13</v>
      </c>
      <c r="C1361" s="52" t="s">
        <v>41</v>
      </c>
      <c r="D1361" s="52" t="s">
        <v>3</v>
      </c>
      <c r="E1361" s="15" t="s">
        <v>199</v>
      </c>
      <c r="F1361" s="54">
        <v>200</v>
      </c>
      <c r="G1361" s="18">
        <f>G1362</f>
        <v>2</v>
      </c>
    </row>
    <row r="1362" spans="1:7" ht="38.25" x14ac:dyDescent="0.2">
      <c r="A1362" s="14" t="s">
        <v>360</v>
      </c>
      <c r="B1362" s="15" t="s">
        <v>13</v>
      </c>
      <c r="C1362" s="52" t="s">
        <v>41</v>
      </c>
      <c r="D1362" s="52" t="s">
        <v>3</v>
      </c>
      <c r="E1362" s="15" t="s">
        <v>199</v>
      </c>
      <c r="F1362" s="15" t="s">
        <v>113</v>
      </c>
      <c r="G1362" s="18">
        <v>2</v>
      </c>
    </row>
    <row r="1363" spans="1:7" ht="63.75" x14ac:dyDescent="0.2">
      <c r="A1363" s="12" t="s">
        <v>535</v>
      </c>
      <c r="B1363" s="15" t="s">
        <v>13</v>
      </c>
      <c r="C1363" s="52" t="s">
        <v>41</v>
      </c>
      <c r="D1363" s="52" t="s">
        <v>3</v>
      </c>
      <c r="E1363" s="15" t="s">
        <v>536</v>
      </c>
      <c r="F1363" s="15"/>
      <c r="G1363" s="18">
        <f>G1364+G1367</f>
        <v>2627</v>
      </c>
    </row>
    <row r="1364" spans="1:7" ht="127.5" x14ac:dyDescent="0.2">
      <c r="A1364" s="12" t="s">
        <v>537</v>
      </c>
      <c r="B1364" s="15" t="s">
        <v>13</v>
      </c>
      <c r="C1364" s="52" t="s">
        <v>41</v>
      </c>
      <c r="D1364" s="52" t="s">
        <v>3</v>
      </c>
      <c r="E1364" s="15" t="s">
        <v>538</v>
      </c>
      <c r="F1364" s="15"/>
      <c r="G1364" s="18">
        <f>G1365</f>
        <v>2537</v>
      </c>
    </row>
    <row r="1365" spans="1:7" ht="42.75" customHeight="1" x14ac:dyDescent="0.2">
      <c r="A1365" s="14" t="s">
        <v>95</v>
      </c>
      <c r="B1365" s="15" t="s">
        <v>13</v>
      </c>
      <c r="C1365" s="52" t="s">
        <v>41</v>
      </c>
      <c r="D1365" s="52" t="s">
        <v>3</v>
      </c>
      <c r="E1365" s="15" t="s">
        <v>538</v>
      </c>
      <c r="F1365" s="15" t="s">
        <v>74</v>
      </c>
      <c r="G1365" s="18">
        <f>G1366</f>
        <v>2537</v>
      </c>
    </row>
    <row r="1366" spans="1:7" x14ac:dyDescent="0.2">
      <c r="A1366" s="14" t="s">
        <v>133</v>
      </c>
      <c r="B1366" s="15" t="s">
        <v>13</v>
      </c>
      <c r="C1366" s="52" t="s">
        <v>41</v>
      </c>
      <c r="D1366" s="52" t="s">
        <v>3</v>
      </c>
      <c r="E1366" s="15" t="s">
        <v>538</v>
      </c>
      <c r="F1366" s="15" t="s">
        <v>184</v>
      </c>
      <c r="G1366" s="18">
        <f>1400+1137</f>
        <v>2537</v>
      </c>
    </row>
    <row r="1367" spans="1:7" ht="127.5" x14ac:dyDescent="0.2">
      <c r="A1367" s="12" t="s">
        <v>807</v>
      </c>
      <c r="B1367" s="15" t="s">
        <v>13</v>
      </c>
      <c r="C1367" s="52" t="s">
        <v>41</v>
      </c>
      <c r="D1367" s="52" t="s">
        <v>3</v>
      </c>
      <c r="E1367" s="15" t="s">
        <v>579</v>
      </c>
      <c r="F1367" s="15"/>
      <c r="G1367" s="18">
        <f>G1368</f>
        <v>90</v>
      </c>
    </row>
    <row r="1368" spans="1:7" ht="39.75" customHeight="1" x14ac:dyDescent="0.2">
      <c r="A1368" s="14" t="s">
        <v>95</v>
      </c>
      <c r="B1368" s="15" t="s">
        <v>13</v>
      </c>
      <c r="C1368" s="52" t="s">
        <v>41</v>
      </c>
      <c r="D1368" s="52" t="s">
        <v>3</v>
      </c>
      <c r="E1368" s="15" t="s">
        <v>579</v>
      </c>
      <c r="F1368" s="15" t="s">
        <v>74</v>
      </c>
      <c r="G1368" s="18">
        <f>G1369</f>
        <v>90</v>
      </c>
    </row>
    <row r="1369" spans="1:7" x14ac:dyDescent="0.2">
      <c r="A1369" s="14" t="s">
        <v>133</v>
      </c>
      <c r="B1369" s="15" t="s">
        <v>13</v>
      </c>
      <c r="C1369" s="52" t="s">
        <v>41</v>
      </c>
      <c r="D1369" s="52" t="s">
        <v>3</v>
      </c>
      <c r="E1369" s="15" t="s">
        <v>579</v>
      </c>
      <c r="F1369" s="15" t="s">
        <v>184</v>
      </c>
      <c r="G1369" s="18">
        <v>90</v>
      </c>
    </row>
    <row r="1370" spans="1:7" ht="76.5" x14ac:dyDescent="0.2">
      <c r="A1370" s="12" t="s">
        <v>683</v>
      </c>
      <c r="B1370" s="15" t="s">
        <v>13</v>
      </c>
      <c r="C1370" s="52" t="s">
        <v>41</v>
      </c>
      <c r="D1370" s="52" t="s">
        <v>3</v>
      </c>
      <c r="E1370" s="15" t="s">
        <v>685</v>
      </c>
      <c r="F1370" s="15"/>
      <c r="G1370" s="18">
        <f>G1371+G1380+G1374+G1377</f>
        <v>9809</v>
      </c>
    </row>
    <row r="1371" spans="1:7" ht="114.75" hidden="1" x14ac:dyDescent="0.2">
      <c r="A1371" s="12" t="s">
        <v>590</v>
      </c>
      <c r="B1371" s="15" t="s">
        <v>13</v>
      </c>
      <c r="C1371" s="52" t="s">
        <v>41</v>
      </c>
      <c r="D1371" s="52" t="s">
        <v>3</v>
      </c>
      <c r="E1371" s="15" t="s">
        <v>579</v>
      </c>
      <c r="F1371" s="15"/>
      <c r="G1371" s="18">
        <f>G1372</f>
        <v>0</v>
      </c>
    </row>
    <row r="1372" spans="1:7" ht="51" hidden="1" x14ac:dyDescent="0.2">
      <c r="A1372" s="192" t="s">
        <v>534</v>
      </c>
      <c r="B1372" s="15" t="s">
        <v>13</v>
      </c>
      <c r="C1372" s="52" t="s">
        <v>41</v>
      </c>
      <c r="D1372" s="52" t="s">
        <v>3</v>
      </c>
      <c r="E1372" s="15" t="s">
        <v>579</v>
      </c>
      <c r="F1372" s="15" t="s">
        <v>539</v>
      </c>
      <c r="G1372" s="18">
        <f>G1373</f>
        <v>0</v>
      </c>
    </row>
    <row r="1373" spans="1:7" hidden="1" x14ac:dyDescent="0.2">
      <c r="A1373" s="14" t="s">
        <v>525</v>
      </c>
      <c r="B1373" s="15" t="s">
        <v>13</v>
      </c>
      <c r="C1373" s="52" t="s">
        <v>41</v>
      </c>
      <c r="D1373" s="52" t="s">
        <v>3</v>
      </c>
      <c r="E1373" s="15" t="s">
        <v>579</v>
      </c>
      <c r="F1373" s="15" t="s">
        <v>540</v>
      </c>
      <c r="G1373" s="18"/>
    </row>
    <row r="1374" spans="1:7" ht="102" x14ac:dyDescent="0.2">
      <c r="A1374" s="12" t="s">
        <v>815</v>
      </c>
      <c r="B1374" s="15" t="s">
        <v>13</v>
      </c>
      <c r="C1374" s="52" t="s">
        <v>41</v>
      </c>
      <c r="D1374" s="52" t="s">
        <v>3</v>
      </c>
      <c r="E1374" s="15" t="s">
        <v>816</v>
      </c>
      <c r="F1374" s="15"/>
      <c r="G1374" s="18">
        <f>G1375</f>
        <v>399</v>
      </c>
    </row>
    <row r="1375" spans="1:7" ht="51" x14ac:dyDescent="0.2">
      <c r="A1375" s="14" t="s">
        <v>95</v>
      </c>
      <c r="B1375" s="15" t="s">
        <v>13</v>
      </c>
      <c r="C1375" s="52" t="s">
        <v>41</v>
      </c>
      <c r="D1375" s="52" t="s">
        <v>3</v>
      </c>
      <c r="E1375" s="15" t="s">
        <v>816</v>
      </c>
      <c r="F1375" s="15" t="s">
        <v>74</v>
      </c>
      <c r="G1375" s="18">
        <f>G1376</f>
        <v>399</v>
      </c>
    </row>
    <row r="1376" spans="1:7" x14ac:dyDescent="0.2">
      <c r="A1376" s="14" t="s">
        <v>133</v>
      </c>
      <c r="B1376" s="15" t="s">
        <v>13</v>
      </c>
      <c r="C1376" s="52" t="s">
        <v>41</v>
      </c>
      <c r="D1376" s="52" t="s">
        <v>3</v>
      </c>
      <c r="E1376" s="15" t="s">
        <v>816</v>
      </c>
      <c r="F1376" s="15" t="s">
        <v>184</v>
      </c>
      <c r="G1376" s="18">
        <f>200+99+100</f>
        <v>399</v>
      </c>
    </row>
    <row r="1377" spans="1:7" ht="25.5" x14ac:dyDescent="0.2">
      <c r="A1377" s="12" t="s">
        <v>392</v>
      </c>
      <c r="B1377" s="15" t="s">
        <v>13</v>
      </c>
      <c r="C1377" s="52" t="s">
        <v>41</v>
      </c>
      <c r="D1377" s="52" t="s">
        <v>3</v>
      </c>
      <c r="E1377" s="15" t="s">
        <v>817</v>
      </c>
      <c r="F1377" s="15"/>
      <c r="G1377" s="18">
        <f>G1378</f>
        <v>1871</v>
      </c>
    </row>
    <row r="1378" spans="1:7" ht="51" x14ac:dyDescent="0.2">
      <c r="A1378" s="14" t="s">
        <v>95</v>
      </c>
      <c r="B1378" s="15" t="s">
        <v>13</v>
      </c>
      <c r="C1378" s="52" t="s">
        <v>41</v>
      </c>
      <c r="D1378" s="52" t="s">
        <v>3</v>
      </c>
      <c r="E1378" s="15" t="s">
        <v>817</v>
      </c>
      <c r="F1378" s="15" t="s">
        <v>74</v>
      </c>
      <c r="G1378" s="18">
        <f>G1379</f>
        <v>1871</v>
      </c>
    </row>
    <row r="1379" spans="1:7" x14ac:dyDescent="0.2">
      <c r="A1379" s="14" t="s">
        <v>133</v>
      </c>
      <c r="B1379" s="15" t="s">
        <v>13</v>
      </c>
      <c r="C1379" s="52" t="s">
        <v>41</v>
      </c>
      <c r="D1379" s="52" t="s">
        <v>3</v>
      </c>
      <c r="E1379" s="15" t="s">
        <v>817</v>
      </c>
      <c r="F1379" s="15" t="s">
        <v>184</v>
      </c>
      <c r="G1379" s="18">
        <v>1871</v>
      </c>
    </row>
    <row r="1380" spans="1:7" ht="76.5" x14ac:dyDescent="0.2">
      <c r="A1380" s="12" t="s">
        <v>684</v>
      </c>
      <c r="B1380" s="15" t="s">
        <v>13</v>
      </c>
      <c r="C1380" s="52" t="s">
        <v>41</v>
      </c>
      <c r="D1380" s="52" t="s">
        <v>3</v>
      </c>
      <c r="E1380" s="15" t="s">
        <v>686</v>
      </c>
      <c r="F1380" s="15"/>
      <c r="G1380" s="18">
        <f>G1381</f>
        <v>7539</v>
      </c>
    </row>
    <row r="1381" spans="1:7" ht="38.25" customHeight="1" x14ac:dyDescent="0.2">
      <c r="A1381" s="14" t="s">
        <v>95</v>
      </c>
      <c r="B1381" s="15" t="s">
        <v>13</v>
      </c>
      <c r="C1381" s="52" t="s">
        <v>41</v>
      </c>
      <c r="D1381" s="52" t="s">
        <v>3</v>
      </c>
      <c r="E1381" s="15" t="s">
        <v>686</v>
      </c>
      <c r="F1381" s="15" t="s">
        <v>74</v>
      </c>
      <c r="G1381" s="18">
        <f>G1382</f>
        <v>7539</v>
      </c>
    </row>
    <row r="1382" spans="1:7" x14ac:dyDescent="0.2">
      <c r="A1382" s="14" t="s">
        <v>133</v>
      </c>
      <c r="B1382" s="15" t="s">
        <v>13</v>
      </c>
      <c r="C1382" s="52" t="s">
        <v>41</v>
      </c>
      <c r="D1382" s="52" t="s">
        <v>3</v>
      </c>
      <c r="E1382" s="15" t="s">
        <v>686</v>
      </c>
      <c r="F1382" s="15" t="s">
        <v>184</v>
      </c>
      <c r="G1382" s="18">
        <f>7540-1</f>
        <v>7539</v>
      </c>
    </row>
    <row r="1383" spans="1:7" hidden="1" x14ac:dyDescent="0.2">
      <c r="A1383" s="12"/>
      <c r="B1383" s="15"/>
      <c r="C1383" s="52"/>
      <c r="D1383" s="52"/>
      <c r="E1383" s="15"/>
      <c r="F1383" s="15"/>
      <c r="G1383" s="18"/>
    </row>
    <row r="1384" spans="1:7" hidden="1" x14ac:dyDescent="0.2">
      <c r="A1384" s="12"/>
      <c r="B1384" s="15"/>
      <c r="C1384" s="52"/>
      <c r="D1384" s="52"/>
      <c r="E1384" s="15"/>
      <c r="F1384" s="15"/>
      <c r="G1384" s="18"/>
    </row>
    <row r="1385" spans="1:7" hidden="1" x14ac:dyDescent="0.2">
      <c r="A1385" s="14"/>
      <c r="B1385" s="15"/>
      <c r="C1385" s="52"/>
      <c r="D1385" s="52"/>
      <c r="E1385" s="15"/>
      <c r="F1385" s="15"/>
      <c r="G1385" s="18"/>
    </row>
    <row r="1386" spans="1:7" hidden="1" x14ac:dyDescent="0.2">
      <c r="A1386" s="14"/>
      <c r="B1386" s="15"/>
      <c r="C1386" s="52"/>
      <c r="D1386" s="52"/>
      <c r="E1386" s="15"/>
      <c r="F1386" s="15"/>
      <c r="G1386" s="18"/>
    </row>
    <row r="1387" spans="1:7" hidden="1" x14ac:dyDescent="0.2">
      <c r="A1387" s="14"/>
      <c r="B1387" s="15" t="s">
        <v>13</v>
      </c>
      <c r="C1387" s="52" t="s">
        <v>41</v>
      </c>
      <c r="D1387" s="52" t="s">
        <v>3</v>
      </c>
      <c r="E1387" s="15"/>
      <c r="F1387" s="15"/>
      <c r="G1387" s="18"/>
    </row>
    <row r="1388" spans="1:7" hidden="1" x14ac:dyDescent="0.2">
      <c r="A1388" s="14"/>
      <c r="B1388" s="15" t="s">
        <v>13</v>
      </c>
      <c r="C1388" s="52" t="s">
        <v>41</v>
      </c>
      <c r="D1388" s="52" t="s">
        <v>3</v>
      </c>
      <c r="E1388" s="15"/>
      <c r="F1388" s="15"/>
      <c r="G1388" s="18"/>
    </row>
    <row r="1389" spans="1:7" ht="51" x14ac:dyDescent="0.2">
      <c r="A1389" s="12" t="s">
        <v>720</v>
      </c>
      <c r="B1389" s="15" t="s">
        <v>13</v>
      </c>
      <c r="C1389" s="52" t="s">
        <v>41</v>
      </c>
      <c r="D1389" s="52" t="s">
        <v>3</v>
      </c>
      <c r="E1389" s="15" t="s">
        <v>501</v>
      </c>
      <c r="F1389" s="15"/>
      <c r="G1389" s="18">
        <f>G1390</f>
        <v>225</v>
      </c>
    </row>
    <row r="1390" spans="1:7" ht="63.75" x14ac:dyDescent="0.2">
      <c r="A1390" s="12" t="s">
        <v>564</v>
      </c>
      <c r="B1390" s="15" t="s">
        <v>13</v>
      </c>
      <c r="C1390" s="52" t="s">
        <v>41</v>
      </c>
      <c r="D1390" s="52" t="s">
        <v>3</v>
      </c>
      <c r="E1390" s="15" t="s">
        <v>565</v>
      </c>
      <c r="F1390" s="15"/>
      <c r="G1390" s="18">
        <f>G1391</f>
        <v>225</v>
      </c>
    </row>
    <row r="1391" spans="1:7" ht="38.25" x14ac:dyDescent="0.2">
      <c r="A1391" s="12" t="s">
        <v>499</v>
      </c>
      <c r="B1391" s="15" t="s">
        <v>13</v>
      </c>
      <c r="C1391" s="52" t="s">
        <v>41</v>
      </c>
      <c r="D1391" s="52" t="s">
        <v>3</v>
      </c>
      <c r="E1391" s="15" t="s">
        <v>566</v>
      </c>
      <c r="F1391" s="15"/>
      <c r="G1391" s="18">
        <f>G1392</f>
        <v>225</v>
      </c>
    </row>
    <row r="1392" spans="1:7" ht="40.5" customHeight="1" x14ac:dyDescent="0.2">
      <c r="A1392" s="59" t="s">
        <v>95</v>
      </c>
      <c r="B1392" s="15" t="s">
        <v>13</v>
      </c>
      <c r="C1392" s="52" t="s">
        <v>41</v>
      </c>
      <c r="D1392" s="52" t="s">
        <v>3</v>
      </c>
      <c r="E1392" s="15" t="s">
        <v>566</v>
      </c>
      <c r="F1392" s="15" t="s">
        <v>74</v>
      </c>
      <c r="G1392" s="18">
        <f>G1393</f>
        <v>225</v>
      </c>
    </row>
    <row r="1393" spans="1:7" ht="51" x14ac:dyDescent="0.2">
      <c r="A1393" s="59" t="s">
        <v>367</v>
      </c>
      <c r="B1393" s="15" t="s">
        <v>13</v>
      </c>
      <c r="C1393" s="52" t="s">
        <v>41</v>
      </c>
      <c r="D1393" s="52" t="s">
        <v>3</v>
      </c>
      <c r="E1393" s="15" t="s">
        <v>566</v>
      </c>
      <c r="F1393" s="15" t="s">
        <v>171</v>
      </c>
      <c r="G1393" s="18">
        <v>225</v>
      </c>
    </row>
    <row r="1394" spans="1:7" x14ac:dyDescent="0.2">
      <c r="A1394" s="51" t="s">
        <v>511</v>
      </c>
      <c r="B1394" s="15" t="s">
        <v>13</v>
      </c>
      <c r="C1394" s="52" t="s">
        <v>41</v>
      </c>
      <c r="D1394" s="52" t="s">
        <v>12</v>
      </c>
      <c r="E1394" s="15"/>
      <c r="F1394" s="15"/>
      <c r="G1394" s="18">
        <f>G1395</f>
        <v>46565</v>
      </c>
    </row>
    <row r="1395" spans="1:7" ht="51" x14ac:dyDescent="0.2">
      <c r="A1395" s="76" t="s">
        <v>721</v>
      </c>
      <c r="B1395" s="15" t="s">
        <v>13</v>
      </c>
      <c r="C1395" s="52" t="s">
        <v>41</v>
      </c>
      <c r="D1395" s="52" t="s">
        <v>12</v>
      </c>
      <c r="E1395" s="15" t="s">
        <v>181</v>
      </c>
      <c r="F1395" s="15"/>
      <c r="G1395" s="18">
        <f>G1396+G1411+G1415+G1419</f>
        <v>46565</v>
      </c>
    </row>
    <row r="1396" spans="1:7" ht="25.5" x14ac:dyDescent="0.2">
      <c r="A1396" s="76" t="s">
        <v>192</v>
      </c>
      <c r="B1396" s="15" t="s">
        <v>13</v>
      </c>
      <c r="C1396" s="52" t="s">
        <v>41</v>
      </c>
      <c r="D1396" s="52" t="s">
        <v>12</v>
      </c>
      <c r="E1396" s="15" t="s">
        <v>193</v>
      </c>
      <c r="F1396" s="15"/>
      <c r="G1396" s="18">
        <f>G1397+G1400</f>
        <v>34088</v>
      </c>
    </row>
    <row r="1397" spans="1:7" x14ac:dyDescent="0.2">
      <c r="A1397" s="76" t="s">
        <v>848</v>
      </c>
      <c r="B1397" s="15" t="s">
        <v>13</v>
      </c>
      <c r="C1397" s="52" t="s">
        <v>41</v>
      </c>
      <c r="D1397" s="52" t="s">
        <v>12</v>
      </c>
      <c r="E1397" s="15" t="s">
        <v>862</v>
      </c>
      <c r="F1397" s="15"/>
      <c r="G1397" s="18">
        <f>G1398</f>
        <v>180</v>
      </c>
    </row>
    <row r="1398" spans="1:7" ht="36.75" customHeight="1" x14ac:dyDescent="0.2">
      <c r="A1398" s="14" t="s">
        <v>95</v>
      </c>
      <c r="B1398" s="15" t="s">
        <v>13</v>
      </c>
      <c r="C1398" s="52" t="s">
        <v>41</v>
      </c>
      <c r="D1398" s="52" t="s">
        <v>12</v>
      </c>
      <c r="E1398" s="15" t="s">
        <v>862</v>
      </c>
      <c r="F1398" s="15" t="s">
        <v>74</v>
      </c>
      <c r="G1398" s="18">
        <f>G1399</f>
        <v>180</v>
      </c>
    </row>
    <row r="1399" spans="1:7" x14ac:dyDescent="0.2">
      <c r="A1399" s="14" t="s">
        <v>133</v>
      </c>
      <c r="B1399" s="15" t="s">
        <v>13</v>
      </c>
      <c r="C1399" s="52" t="s">
        <v>41</v>
      </c>
      <c r="D1399" s="52" t="s">
        <v>12</v>
      </c>
      <c r="E1399" s="15" t="s">
        <v>862</v>
      </c>
      <c r="F1399" s="15" t="s">
        <v>184</v>
      </c>
      <c r="G1399" s="18">
        <v>180</v>
      </c>
    </row>
    <row r="1400" spans="1:7" ht="63.75" x14ac:dyDescent="0.2">
      <c r="A1400" s="90" t="s">
        <v>391</v>
      </c>
      <c r="B1400" s="15" t="s">
        <v>13</v>
      </c>
      <c r="C1400" s="52" t="s">
        <v>41</v>
      </c>
      <c r="D1400" s="52" t="s">
        <v>12</v>
      </c>
      <c r="E1400" s="15" t="s">
        <v>194</v>
      </c>
      <c r="F1400" s="15"/>
      <c r="G1400" s="18">
        <f>G1401</f>
        <v>33908</v>
      </c>
    </row>
    <row r="1401" spans="1:7" ht="42" customHeight="1" x14ac:dyDescent="0.2">
      <c r="A1401" s="14" t="s">
        <v>95</v>
      </c>
      <c r="B1401" s="15" t="s">
        <v>13</v>
      </c>
      <c r="C1401" s="52" t="s">
        <v>41</v>
      </c>
      <c r="D1401" s="52" t="s">
        <v>12</v>
      </c>
      <c r="E1401" s="15" t="s">
        <v>194</v>
      </c>
      <c r="F1401" s="15" t="s">
        <v>74</v>
      </c>
      <c r="G1401" s="18">
        <f>G1402</f>
        <v>33908</v>
      </c>
    </row>
    <row r="1402" spans="1:7" x14ac:dyDescent="0.2">
      <c r="A1402" s="14" t="s">
        <v>133</v>
      </c>
      <c r="B1402" s="15" t="s">
        <v>13</v>
      </c>
      <c r="C1402" s="52" t="s">
        <v>41</v>
      </c>
      <c r="D1402" s="52" t="s">
        <v>12</v>
      </c>
      <c r="E1402" s="15" t="s">
        <v>194</v>
      </c>
      <c r="F1402" s="15" t="s">
        <v>184</v>
      </c>
      <c r="G1402" s="18">
        <v>33908</v>
      </c>
    </row>
    <row r="1403" spans="1:7" ht="63.75" hidden="1" x14ac:dyDescent="0.2">
      <c r="A1403" s="12" t="s">
        <v>535</v>
      </c>
      <c r="B1403" s="15" t="s">
        <v>13</v>
      </c>
      <c r="C1403" s="52" t="s">
        <v>41</v>
      </c>
      <c r="D1403" s="52" t="s">
        <v>12</v>
      </c>
      <c r="E1403" s="15" t="s">
        <v>536</v>
      </c>
      <c r="F1403" s="15"/>
      <c r="G1403" s="18">
        <f>G1404</f>
        <v>0</v>
      </c>
    </row>
    <row r="1404" spans="1:7" ht="127.5" hidden="1" x14ac:dyDescent="0.2">
      <c r="A1404" s="12" t="s">
        <v>537</v>
      </c>
      <c r="B1404" s="15" t="s">
        <v>13</v>
      </c>
      <c r="C1404" s="52" t="s">
        <v>41</v>
      </c>
      <c r="D1404" s="52" t="s">
        <v>12</v>
      </c>
      <c r="E1404" s="15" t="s">
        <v>538</v>
      </c>
      <c r="F1404" s="15"/>
      <c r="G1404" s="18">
        <f>G1405</f>
        <v>0</v>
      </c>
    </row>
    <row r="1405" spans="1:7" ht="51" hidden="1" x14ac:dyDescent="0.2">
      <c r="A1405" s="14" t="s">
        <v>95</v>
      </c>
      <c r="B1405" s="15" t="s">
        <v>13</v>
      </c>
      <c r="C1405" s="52" t="s">
        <v>41</v>
      </c>
      <c r="D1405" s="52" t="s">
        <v>12</v>
      </c>
      <c r="E1405" s="15" t="s">
        <v>538</v>
      </c>
      <c r="F1405" s="15" t="s">
        <v>74</v>
      </c>
      <c r="G1405" s="18">
        <f>G1406</f>
        <v>0</v>
      </c>
    </row>
    <row r="1406" spans="1:7" hidden="1" x14ac:dyDescent="0.2">
      <c r="A1406" s="14" t="s">
        <v>133</v>
      </c>
      <c r="B1406" s="15" t="s">
        <v>13</v>
      </c>
      <c r="C1406" s="52" t="s">
        <v>41</v>
      </c>
      <c r="D1406" s="52" t="s">
        <v>12</v>
      </c>
      <c r="E1406" s="15" t="s">
        <v>538</v>
      </c>
      <c r="F1406" s="15" t="s">
        <v>184</v>
      </c>
      <c r="G1406" s="18"/>
    </row>
    <row r="1407" spans="1:7" ht="63.75" hidden="1" x14ac:dyDescent="0.2">
      <c r="A1407" s="12" t="s">
        <v>535</v>
      </c>
      <c r="B1407" s="15" t="s">
        <v>13</v>
      </c>
      <c r="C1407" s="52" t="s">
        <v>41</v>
      </c>
      <c r="D1407" s="52" t="s">
        <v>12</v>
      </c>
      <c r="E1407" s="15" t="s">
        <v>536</v>
      </c>
      <c r="F1407" s="15"/>
      <c r="G1407" s="18">
        <f>G1408</f>
        <v>0</v>
      </c>
    </row>
    <row r="1408" spans="1:7" ht="127.5" hidden="1" x14ac:dyDescent="0.2">
      <c r="A1408" s="12" t="s">
        <v>537</v>
      </c>
      <c r="B1408" s="15" t="s">
        <v>13</v>
      </c>
      <c r="C1408" s="52" t="s">
        <v>41</v>
      </c>
      <c r="D1408" s="52" t="s">
        <v>12</v>
      </c>
      <c r="E1408" s="15" t="s">
        <v>538</v>
      </c>
      <c r="F1408" s="15"/>
      <c r="G1408" s="18">
        <f>G1409</f>
        <v>0</v>
      </c>
    </row>
    <row r="1409" spans="1:7" ht="51" hidden="1" x14ac:dyDescent="0.2">
      <c r="A1409" s="14" t="s">
        <v>95</v>
      </c>
      <c r="B1409" s="15" t="s">
        <v>13</v>
      </c>
      <c r="C1409" s="52" t="s">
        <v>41</v>
      </c>
      <c r="D1409" s="52" t="s">
        <v>12</v>
      </c>
      <c r="E1409" s="15" t="s">
        <v>538</v>
      </c>
      <c r="F1409" s="15" t="s">
        <v>74</v>
      </c>
      <c r="G1409" s="18">
        <f>G1410</f>
        <v>0</v>
      </c>
    </row>
    <row r="1410" spans="1:7" hidden="1" x14ac:dyDescent="0.2">
      <c r="A1410" s="14" t="s">
        <v>133</v>
      </c>
      <c r="B1410" s="15" t="s">
        <v>13</v>
      </c>
      <c r="C1410" s="52" t="s">
        <v>41</v>
      </c>
      <c r="D1410" s="52" t="s">
        <v>12</v>
      </c>
      <c r="E1410" s="15" t="s">
        <v>538</v>
      </c>
      <c r="F1410" s="15" t="s">
        <v>184</v>
      </c>
      <c r="G1410" s="18"/>
    </row>
    <row r="1411" spans="1:7" ht="63.75" x14ac:dyDescent="0.2">
      <c r="A1411" s="12" t="s">
        <v>535</v>
      </c>
      <c r="B1411" s="15" t="s">
        <v>13</v>
      </c>
      <c r="C1411" s="52" t="s">
        <v>41</v>
      </c>
      <c r="D1411" s="52" t="s">
        <v>12</v>
      </c>
      <c r="E1411" s="15" t="s">
        <v>536</v>
      </c>
      <c r="F1411" s="15"/>
      <c r="G1411" s="18">
        <f>G1412</f>
        <v>2000</v>
      </c>
    </row>
    <row r="1412" spans="1:7" ht="102" x14ac:dyDescent="0.2">
      <c r="A1412" s="12" t="s">
        <v>815</v>
      </c>
      <c r="B1412" s="15" t="s">
        <v>13</v>
      </c>
      <c r="C1412" s="52" t="s">
        <v>41</v>
      </c>
      <c r="D1412" s="52" t="s">
        <v>12</v>
      </c>
      <c r="E1412" s="15" t="s">
        <v>818</v>
      </c>
      <c r="F1412" s="15"/>
      <c r="G1412" s="18">
        <f>G1413</f>
        <v>2000</v>
      </c>
    </row>
    <row r="1413" spans="1:7" ht="51" x14ac:dyDescent="0.2">
      <c r="A1413" s="14" t="s">
        <v>95</v>
      </c>
      <c r="B1413" s="15" t="s">
        <v>13</v>
      </c>
      <c r="C1413" s="52" t="s">
        <v>41</v>
      </c>
      <c r="D1413" s="52" t="s">
        <v>12</v>
      </c>
      <c r="E1413" s="15" t="s">
        <v>818</v>
      </c>
      <c r="F1413" s="15" t="s">
        <v>74</v>
      </c>
      <c r="G1413" s="18">
        <f>G1414</f>
        <v>2000</v>
      </c>
    </row>
    <row r="1414" spans="1:7" x14ac:dyDescent="0.2">
      <c r="A1414" s="14" t="s">
        <v>133</v>
      </c>
      <c r="B1414" s="15" t="s">
        <v>13</v>
      </c>
      <c r="C1414" s="52" t="s">
        <v>41</v>
      </c>
      <c r="D1414" s="52" t="s">
        <v>12</v>
      </c>
      <c r="E1414" s="15" t="s">
        <v>818</v>
      </c>
      <c r="F1414" s="15" t="s">
        <v>184</v>
      </c>
      <c r="G1414" s="18">
        <v>2000</v>
      </c>
    </row>
    <row r="1415" spans="1:7" ht="39.75" customHeight="1" x14ac:dyDescent="0.2">
      <c r="A1415" s="12" t="s">
        <v>503</v>
      </c>
      <c r="B1415" s="15" t="s">
        <v>13</v>
      </c>
      <c r="C1415" s="52" t="s">
        <v>41</v>
      </c>
      <c r="D1415" s="52" t="s">
        <v>12</v>
      </c>
      <c r="E1415" s="15" t="s">
        <v>505</v>
      </c>
      <c r="F1415" s="15"/>
      <c r="G1415" s="18">
        <f>G1416</f>
        <v>10277</v>
      </c>
    </row>
    <row r="1416" spans="1:7" ht="63.75" x14ac:dyDescent="0.2">
      <c r="A1416" s="12" t="s">
        <v>504</v>
      </c>
      <c r="B1416" s="15" t="s">
        <v>13</v>
      </c>
      <c r="C1416" s="52" t="s">
        <v>41</v>
      </c>
      <c r="D1416" s="52" t="s">
        <v>12</v>
      </c>
      <c r="E1416" s="15" t="s">
        <v>506</v>
      </c>
      <c r="F1416" s="15"/>
      <c r="G1416" s="18">
        <f>G1417</f>
        <v>10277</v>
      </c>
    </row>
    <row r="1417" spans="1:7" ht="51" x14ac:dyDescent="0.2">
      <c r="A1417" s="14" t="s">
        <v>95</v>
      </c>
      <c r="B1417" s="15" t="s">
        <v>13</v>
      </c>
      <c r="C1417" s="52" t="s">
        <v>41</v>
      </c>
      <c r="D1417" s="52" t="s">
        <v>12</v>
      </c>
      <c r="E1417" s="15" t="s">
        <v>506</v>
      </c>
      <c r="F1417" s="15" t="s">
        <v>74</v>
      </c>
      <c r="G1417" s="18">
        <f>G1418</f>
        <v>10277</v>
      </c>
    </row>
    <row r="1418" spans="1:7" x14ac:dyDescent="0.2">
      <c r="A1418" s="14" t="s">
        <v>133</v>
      </c>
      <c r="B1418" s="15" t="s">
        <v>13</v>
      </c>
      <c r="C1418" s="52" t="s">
        <v>41</v>
      </c>
      <c r="D1418" s="52" t="s">
        <v>12</v>
      </c>
      <c r="E1418" s="15" t="s">
        <v>506</v>
      </c>
      <c r="F1418" s="15" t="s">
        <v>184</v>
      </c>
      <c r="G1418" s="18">
        <v>10277</v>
      </c>
    </row>
    <row r="1419" spans="1:7" ht="76.5" x14ac:dyDescent="0.2">
      <c r="A1419" s="12" t="s">
        <v>870</v>
      </c>
      <c r="B1419" s="15" t="s">
        <v>13</v>
      </c>
      <c r="C1419" s="52" t="s">
        <v>41</v>
      </c>
      <c r="D1419" s="52" t="s">
        <v>12</v>
      </c>
      <c r="E1419" s="15" t="s">
        <v>685</v>
      </c>
      <c r="F1419" s="15"/>
      <c r="G1419" s="18">
        <f>G1420</f>
        <v>200</v>
      </c>
    </row>
    <row r="1420" spans="1:7" ht="102" x14ac:dyDescent="0.2">
      <c r="A1420" s="12" t="s">
        <v>815</v>
      </c>
      <c r="B1420" s="15" t="s">
        <v>13</v>
      </c>
      <c r="C1420" s="52" t="s">
        <v>41</v>
      </c>
      <c r="D1420" s="52" t="s">
        <v>12</v>
      </c>
      <c r="E1420" s="15" t="s">
        <v>816</v>
      </c>
      <c r="F1420" s="15"/>
      <c r="G1420" s="18">
        <f>G1421</f>
        <v>200</v>
      </c>
    </row>
    <row r="1421" spans="1:7" ht="42" customHeight="1" x14ac:dyDescent="0.2">
      <c r="A1421" s="14" t="s">
        <v>95</v>
      </c>
      <c r="B1421" s="15" t="s">
        <v>13</v>
      </c>
      <c r="C1421" s="52" t="s">
        <v>41</v>
      </c>
      <c r="D1421" s="52" t="s">
        <v>12</v>
      </c>
      <c r="E1421" s="15" t="s">
        <v>816</v>
      </c>
      <c r="F1421" s="15" t="s">
        <v>74</v>
      </c>
      <c r="G1421" s="18">
        <f>G1422</f>
        <v>200</v>
      </c>
    </row>
    <row r="1422" spans="1:7" x14ac:dyDescent="0.2">
      <c r="A1422" s="14" t="s">
        <v>133</v>
      </c>
      <c r="B1422" s="15" t="s">
        <v>13</v>
      </c>
      <c r="C1422" s="52" t="s">
        <v>41</v>
      </c>
      <c r="D1422" s="52" t="s">
        <v>12</v>
      </c>
      <c r="E1422" s="15" t="s">
        <v>816</v>
      </c>
      <c r="F1422" s="15" t="s">
        <v>184</v>
      </c>
      <c r="G1422" s="18">
        <v>200</v>
      </c>
    </row>
    <row r="1423" spans="1:7" ht="31.5" x14ac:dyDescent="0.2">
      <c r="A1423" s="85" t="s">
        <v>63</v>
      </c>
      <c r="B1423" s="52" t="s">
        <v>14</v>
      </c>
      <c r="C1423" s="52"/>
      <c r="D1423" s="52"/>
      <c r="E1423" s="18"/>
      <c r="F1423" s="54"/>
      <c r="G1423" s="86">
        <f>G1424</f>
        <v>5891</v>
      </c>
    </row>
    <row r="1424" spans="1:7" x14ac:dyDescent="0.2">
      <c r="A1424" s="51" t="s">
        <v>47</v>
      </c>
      <c r="B1424" s="52" t="s">
        <v>14</v>
      </c>
      <c r="C1424" s="52" t="s">
        <v>0</v>
      </c>
      <c r="D1424" s="52" t="s">
        <v>17</v>
      </c>
      <c r="E1424" s="18"/>
      <c r="F1424" s="54"/>
      <c r="G1424" s="86">
        <f>G1425+G1440</f>
        <v>5891</v>
      </c>
    </row>
    <row r="1425" spans="1:7" ht="65.25" customHeight="1" x14ac:dyDescent="0.2">
      <c r="A1425" s="91" t="s">
        <v>23</v>
      </c>
      <c r="B1425" s="52" t="s">
        <v>14</v>
      </c>
      <c r="C1425" s="52" t="s">
        <v>0</v>
      </c>
      <c r="D1425" s="52" t="s">
        <v>12</v>
      </c>
      <c r="E1425" s="15"/>
      <c r="F1425" s="54"/>
      <c r="G1425" s="86">
        <f>G1426</f>
        <v>5768</v>
      </c>
    </row>
    <row r="1426" spans="1:7" ht="38.25" x14ac:dyDescent="0.2">
      <c r="A1426" s="76" t="s">
        <v>240</v>
      </c>
      <c r="B1426" s="15" t="s">
        <v>14</v>
      </c>
      <c r="C1426" s="77" t="s">
        <v>0</v>
      </c>
      <c r="D1426" s="77" t="s">
        <v>12</v>
      </c>
      <c r="E1426" s="54" t="s">
        <v>127</v>
      </c>
      <c r="F1426" s="54"/>
      <c r="G1426" s="86">
        <f>G1430+G1437+G1427</f>
        <v>5768</v>
      </c>
    </row>
    <row r="1427" spans="1:7" ht="89.25" x14ac:dyDescent="0.2">
      <c r="A1427" s="76" t="s">
        <v>837</v>
      </c>
      <c r="B1427" s="15" t="s">
        <v>14</v>
      </c>
      <c r="C1427" s="77" t="s">
        <v>0</v>
      </c>
      <c r="D1427" s="77" t="s">
        <v>12</v>
      </c>
      <c r="E1427" s="54" t="s">
        <v>836</v>
      </c>
      <c r="F1427" s="54"/>
      <c r="G1427" s="86">
        <f>G1428</f>
        <v>178</v>
      </c>
    </row>
    <row r="1428" spans="1:7" ht="89.25" x14ac:dyDescent="0.2">
      <c r="A1428" s="14" t="s">
        <v>96</v>
      </c>
      <c r="B1428" s="15" t="s">
        <v>14</v>
      </c>
      <c r="C1428" s="77" t="s">
        <v>0</v>
      </c>
      <c r="D1428" s="77" t="s">
        <v>12</v>
      </c>
      <c r="E1428" s="54" t="s">
        <v>836</v>
      </c>
      <c r="F1428" s="54">
        <v>100</v>
      </c>
      <c r="G1428" s="86">
        <f>G1429</f>
        <v>178</v>
      </c>
    </row>
    <row r="1429" spans="1:7" ht="38.25" x14ac:dyDescent="0.2">
      <c r="A1429" s="88" t="s">
        <v>222</v>
      </c>
      <c r="B1429" s="15" t="s">
        <v>14</v>
      </c>
      <c r="C1429" s="77" t="s">
        <v>0</v>
      </c>
      <c r="D1429" s="77" t="s">
        <v>12</v>
      </c>
      <c r="E1429" s="54" t="s">
        <v>836</v>
      </c>
      <c r="F1429" s="54">
        <v>120</v>
      </c>
      <c r="G1429" s="86">
        <v>178</v>
      </c>
    </row>
    <row r="1430" spans="1:7" ht="25.5" x14ac:dyDescent="0.2">
      <c r="A1430" s="90" t="s">
        <v>65</v>
      </c>
      <c r="B1430" s="52" t="s">
        <v>14</v>
      </c>
      <c r="C1430" s="52" t="s">
        <v>0</v>
      </c>
      <c r="D1430" s="52" t="s">
        <v>12</v>
      </c>
      <c r="E1430" s="16" t="s">
        <v>117</v>
      </c>
      <c r="F1430" s="54"/>
      <c r="G1430" s="86">
        <f>G1431+G1433+G1435</f>
        <v>3369</v>
      </c>
    </row>
    <row r="1431" spans="1:7" ht="89.25" x14ac:dyDescent="0.2">
      <c r="A1431" s="14" t="s">
        <v>96</v>
      </c>
      <c r="B1431" s="52" t="s">
        <v>14</v>
      </c>
      <c r="C1431" s="52" t="s">
        <v>0</v>
      </c>
      <c r="D1431" s="52" t="s">
        <v>12</v>
      </c>
      <c r="E1431" s="16" t="s">
        <v>117</v>
      </c>
      <c r="F1431" s="54">
        <v>100</v>
      </c>
      <c r="G1431" s="86">
        <f>G1432</f>
        <v>2035</v>
      </c>
    </row>
    <row r="1432" spans="1:7" ht="38.25" x14ac:dyDescent="0.2">
      <c r="A1432" s="88" t="s">
        <v>222</v>
      </c>
      <c r="B1432" s="52" t="s">
        <v>14</v>
      </c>
      <c r="C1432" s="52" t="s">
        <v>0</v>
      </c>
      <c r="D1432" s="52" t="s">
        <v>12</v>
      </c>
      <c r="E1432" s="16" t="s">
        <v>117</v>
      </c>
      <c r="F1432" s="54">
        <v>120</v>
      </c>
      <c r="G1432" s="86">
        <f>1805+30+200</f>
        <v>2035</v>
      </c>
    </row>
    <row r="1433" spans="1:7" ht="38.25" x14ac:dyDescent="0.2">
      <c r="A1433" s="14" t="s">
        <v>359</v>
      </c>
      <c r="B1433" s="52" t="s">
        <v>14</v>
      </c>
      <c r="C1433" s="52" t="s">
        <v>0</v>
      </c>
      <c r="D1433" s="52" t="s">
        <v>12</v>
      </c>
      <c r="E1433" s="16" t="s">
        <v>117</v>
      </c>
      <c r="F1433" s="54">
        <v>200</v>
      </c>
      <c r="G1433" s="86">
        <f>G1434</f>
        <v>1333</v>
      </c>
    </row>
    <row r="1434" spans="1:7" ht="38.25" x14ac:dyDescent="0.2">
      <c r="A1434" s="14" t="s">
        <v>360</v>
      </c>
      <c r="B1434" s="52" t="s">
        <v>14</v>
      </c>
      <c r="C1434" s="52" t="s">
        <v>0</v>
      </c>
      <c r="D1434" s="52" t="s">
        <v>12</v>
      </c>
      <c r="E1434" s="16" t="s">
        <v>117</v>
      </c>
      <c r="F1434" s="54">
        <v>240</v>
      </c>
      <c r="G1434" s="86">
        <f>1722-389</f>
        <v>1333</v>
      </c>
    </row>
    <row r="1435" spans="1:7" x14ac:dyDescent="0.2">
      <c r="A1435" s="14" t="s">
        <v>67</v>
      </c>
      <c r="B1435" s="52" t="s">
        <v>14</v>
      </c>
      <c r="C1435" s="52" t="s">
        <v>0</v>
      </c>
      <c r="D1435" s="52" t="s">
        <v>12</v>
      </c>
      <c r="E1435" s="16" t="s">
        <v>117</v>
      </c>
      <c r="F1435" s="54">
        <v>800</v>
      </c>
      <c r="G1435" s="86">
        <f>G1436</f>
        <v>1</v>
      </c>
    </row>
    <row r="1436" spans="1:7" ht="25.5" x14ac:dyDescent="0.2">
      <c r="A1436" s="88" t="s">
        <v>387</v>
      </c>
      <c r="B1436" s="52" t="s">
        <v>14</v>
      </c>
      <c r="C1436" s="52" t="s">
        <v>0</v>
      </c>
      <c r="D1436" s="52" t="s">
        <v>12</v>
      </c>
      <c r="E1436" s="16" t="s">
        <v>117</v>
      </c>
      <c r="F1436" s="54">
        <v>850</v>
      </c>
      <c r="G1436" s="86">
        <v>1</v>
      </c>
    </row>
    <row r="1437" spans="1:7" ht="25.5" x14ac:dyDescent="0.2">
      <c r="A1437" s="90" t="s">
        <v>24</v>
      </c>
      <c r="B1437" s="52" t="s">
        <v>14</v>
      </c>
      <c r="C1437" s="52" t="s">
        <v>0</v>
      </c>
      <c r="D1437" s="52" t="s">
        <v>12</v>
      </c>
      <c r="E1437" s="15" t="s">
        <v>221</v>
      </c>
      <c r="F1437" s="54"/>
      <c r="G1437" s="86">
        <f>G1438</f>
        <v>2221</v>
      </c>
    </row>
    <row r="1438" spans="1:7" ht="89.25" x14ac:dyDescent="0.2">
      <c r="A1438" s="14" t="s">
        <v>96</v>
      </c>
      <c r="B1438" s="52" t="s">
        <v>14</v>
      </c>
      <c r="C1438" s="52" t="s">
        <v>0</v>
      </c>
      <c r="D1438" s="52" t="s">
        <v>12</v>
      </c>
      <c r="E1438" s="15" t="s">
        <v>221</v>
      </c>
      <c r="F1438" s="54">
        <v>100</v>
      </c>
      <c r="G1438" s="86">
        <f>G1439</f>
        <v>2221</v>
      </c>
    </row>
    <row r="1439" spans="1:7" ht="38.25" customHeight="1" x14ac:dyDescent="0.2">
      <c r="A1439" s="88" t="s">
        <v>222</v>
      </c>
      <c r="B1439" s="52" t="s">
        <v>14</v>
      </c>
      <c r="C1439" s="52" t="s">
        <v>0</v>
      </c>
      <c r="D1439" s="52" t="s">
        <v>12</v>
      </c>
      <c r="E1439" s="15" t="s">
        <v>221</v>
      </c>
      <c r="F1439" s="54">
        <v>120</v>
      </c>
      <c r="G1439" s="86">
        <f>1693+242+286</f>
        <v>2221</v>
      </c>
    </row>
    <row r="1440" spans="1:7" ht="25.5" x14ac:dyDescent="0.2">
      <c r="A1440" s="208" t="s">
        <v>25</v>
      </c>
      <c r="B1440" s="15" t="s">
        <v>14</v>
      </c>
      <c r="C1440" s="15" t="s">
        <v>0</v>
      </c>
      <c r="D1440" s="15" t="s">
        <v>58</v>
      </c>
      <c r="E1440" s="15"/>
      <c r="F1440" s="54"/>
      <c r="G1440" s="86">
        <f>G1441</f>
        <v>123</v>
      </c>
    </row>
    <row r="1441" spans="1:7" ht="38.25" x14ac:dyDescent="0.2">
      <c r="A1441" s="76" t="s">
        <v>240</v>
      </c>
      <c r="B1441" s="15" t="s">
        <v>14</v>
      </c>
      <c r="C1441" s="15" t="s">
        <v>0</v>
      </c>
      <c r="D1441" s="15" t="s">
        <v>58</v>
      </c>
      <c r="E1441" s="15" t="s">
        <v>223</v>
      </c>
      <c r="F1441" s="54"/>
      <c r="G1441" s="18">
        <f>G1442</f>
        <v>123</v>
      </c>
    </row>
    <row r="1442" spans="1:7" ht="25.5" x14ac:dyDescent="0.2">
      <c r="A1442" s="90" t="s">
        <v>27</v>
      </c>
      <c r="B1442" s="15" t="s">
        <v>14</v>
      </c>
      <c r="C1442" s="15" t="s">
        <v>0</v>
      </c>
      <c r="D1442" s="15" t="s">
        <v>58</v>
      </c>
      <c r="E1442" s="15" t="s">
        <v>223</v>
      </c>
      <c r="F1442" s="54"/>
      <c r="G1442" s="86">
        <f>G1443</f>
        <v>123</v>
      </c>
    </row>
    <row r="1443" spans="1:7" ht="25.5" x14ac:dyDescent="0.2">
      <c r="A1443" s="14" t="s">
        <v>84</v>
      </c>
      <c r="B1443" s="15" t="s">
        <v>14</v>
      </c>
      <c r="C1443" s="15" t="s">
        <v>0</v>
      </c>
      <c r="D1443" s="15" t="s">
        <v>58</v>
      </c>
      <c r="E1443" s="15" t="s">
        <v>223</v>
      </c>
      <c r="F1443" s="54">
        <v>300</v>
      </c>
      <c r="G1443" s="86">
        <f>G1444</f>
        <v>123</v>
      </c>
    </row>
    <row r="1444" spans="1:7" ht="16.899999999999999" customHeight="1" x14ac:dyDescent="0.2">
      <c r="A1444" s="14" t="s">
        <v>384</v>
      </c>
      <c r="B1444" s="15" t="s">
        <v>14</v>
      </c>
      <c r="C1444" s="15" t="s">
        <v>0</v>
      </c>
      <c r="D1444" s="15" t="s">
        <v>58</v>
      </c>
      <c r="E1444" s="15" t="s">
        <v>223</v>
      </c>
      <c r="F1444" s="54">
        <v>350</v>
      </c>
      <c r="G1444" s="86">
        <v>123</v>
      </c>
    </row>
    <row r="1445" spans="1:7" ht="33.75" customHeight="1" x14ac:dyDescent="0.2">
      <c r="A1445" s="85" t="s">
        <v>709</v>
      </c>
      <c r="B1445" s="15" t="s">
        <v>827</v>
      </c>
      <c r="C1445" s="15"/>
      <c r="D1445" s="15"/>
      <c r="E1445" s="15"/>
      <c r="F1445" s="54"/>
      <c r="G1445" s="86">
        <f>G1446</f>
        <v>2175</v>
      </c>
    </row>
    <row r="1446" spans="1:7" ht="16.899999999999999" customHeight="1" x14ac:dyDescent="0.2">
      <c r="A1446" s="51" t="s">
        <v>47</v>
      </c>
      <c r="B1446" s="15" t="s">
        <v>827</v>
      </c>
      <c r="C1446" s="15" t="s">
        <v>0</v>
      </c>
      <c r="D1446" s="15" t="s">
        <v>17</v>
      </c>
      <c r="E1446" s="15"/>
      <c r="F1446" s="54"/>
      <c r="G1446" s="86">
        <f>G1447</f>
        <v>2175</v>
      </c>
    </row>
    <row r="1447" spans="1:7" ht="39.75" customHeight="1" x14ac:dyDescent="0.2">
      <c r="A1447" s="87" t="s">
        <v>422</v>
      </c>
      <c r="B1447" s="15" t="s">
        <v>827</v>
      </c>
      <c r="C1447" s="15" t="s">
        <v>0</v>
      </c>
      <c r="D1447" s="15" t="s">
        <v>99</v>
      </c>
      <c r="E1447" s="15"/>
      <c r="F1447" s="54"/>
      <c r="G1447" s="86">
        <f>G1448</f>
        <v>2175</v>
      </c>
    </row>
    <row r="1448" spans="1:7" ht="38.25" customHeight="1" x14ac:dyDescent="0.2">
      <c r="A1448" s="76" t="s">
        <v>240</v>
      </c>
      <c r="B1448" s="15" t="s">
        <v>827</v>
      </c>
      <c r="C1448" s="15" t="s">
        <v>0</v>
      </c>
      <c r="D1448" s="15" t="s">
        <v>99</v>
      </c>
      <c r="E1448" s="54" t="s">
        <v>127</v>
      </c>
      <c r="F1448" s="54"/>
      <c r="G1448" s="86">
        <f>G1449+G1454</f>
        <v>2175</v>
      </c>
    </row>
    <row r="1449" spans="1:7" ht="38.25" customHeight="1" x14ac:dyDescent="0.2">
      <c r="A1449" s="90" t="s">
        <v>65</v>
      </c>
      <c r="B1449" s="15" t="s">
        <v>827</v>
      </c>
      <c r="C1449" s="15" t="s">
        <v>0</v>
      </c>
      <c r="D1449" s="15" t="s">
        <v>99</v>
      </c>
      <c r="E1449" s="16" t="s">
        <v>117</v>
      </c>
      <c r="F1449" s="54"/>
      <c r="G1449" s="86">
        <f>G1452+G1450</f>
        <v>837</v>
      </c>
    </row>
    <row r="1450" spans="1:7" ht="38.25" customHeight="1" x14ac:dyDescent="0.2">
      <c r="A1450" s="14" t="s">
        <v>96</v>
      </c>
      <c r="B1450" s="15" t="s">
        <v>827</v>
      </c>
      <c r="C1450" s="15" t="s">
        <v>0</v>
      </c>
      <c r="D1450" s="15" t="s">
        <v>99</v>
      </c>
      <c r="E1450" s="16" t="s">
        <v>117</v>
      </c>
      <c r="F1450" s="54">
        <v>100</v>
      </c>
      <c r="G1450" s="86">
        <f>G1451</f>
        <v>537</v>
      </c>
    </row>
    <row r="1451" spans="1:7" ht="38.25" customHeight="1" x14ac:dyDescent="0.2">
      <c r="A1451" s="88" t="s">
        <v>222</v>
      </c>
      <c r="B1451" s="15" t="s">
        <v>827</v>
      </c>
      <c r="C1451" s="15" t="s">
        <v>0</v>
      </c>
      <c r="D1451" s="15" t="s">
        <v>99</v>
      </c>
      <c r="E1451" s="16" t="s">
        <v>117</v>
      </c>
      <c r="F1451" s="54">
        <v>120</v>
      </c>
      <c r="G1451" s="86">
        <v>537</v>
      </c>
    </row>
    <row r="1452" spans="1:7" ht="38.25" customHeight="1" x14ac:dyDescent="0.2">
      <c r="A1452" s="14" t="s">
        <v>359</v>
      </c>
      <c r="B1452" s="15" t="s">
        <v>827</v>
      </c>
      <c r="C1452" s="15" t="s">
        <v>0</v>
      </c>
      <c r="D1452" s="15" t="s">
        <v>99</v>
      </c>
      <c r="E1452" s="16" t="s">
        <v>117</v>
      </c>
      <c r="F1452" s="54">
        <v>200</v>
      </c>
      <c r="G1452" s="86">
        <f>G1453</f>
        <v>300</v>
      </c>
    </row>
    <row r="1453" spans="1:7" ht="38.25" customHeight="1" x14ac:dyDescent="0.2">
      <c r="A1453" s="14" t="s">
        <v>360</v>
      </c>
      <c r="B1453" s="15" t="s">
        <v>827</v>
      </c>
      <c r="C1453" s="15" t="s">
        <v>0</v>
      </c>
      <c r="D1453" s="15" t="s">
        <v>99</v>
      </c>
      <c r="E1453" s="16" t="s">
        <v>117</v>
      </c>
      <c r="F1453" s="54">
        <v>240</v>
      </c>
      <c r="G1453" s="86">
        <v>300</v>
      </c>
    </row>
    <row r="1454" spans="1:7" ht="37.5" customHeight="1" x14ac:dyDescent="0.2">
      <c r="A1454" s="12" t="s">
        <v>696</v>
      </c>
      <c r="B1454" s="15" t="s">
        <v>827</v>
      </c>
      <c r="C1454" s="15" t="s">
        <v>0</v>
      </c>
      <c r="D1454" s="15" t="s">
        <v>99</v>
      </c>
      <c r="E1454" s="16" t="s">
        <v>697</v>
      </c>
      <c r="F1454" s="54"/>
      <c r="G1454" s="86">
        <f>G1455</f>
        <v>1338</v>
      </c>
    </row>
    <row r="1455" spans="1:7" ht="89.25" x14ac:dyDescent="0.2">
      <c r="A1455" s="14" t="s">
        <v>96</v>
      </c>
      <c r="B1455" s="15" t="s">
        <v>827</v>
      </c>
      <c r="C1455" s="15" t="s">
        <v>0</v>
      </c>
      <c r="D1455" s="15" t="s">
        <v>99</v>
      </c>
      <c r="E1455" s="16" t="s">
        <v>697</v>
      </c>
      <c r="F1455" s="54">
        <v>100</v>
      </c>
      <c r="G1455" s="86">
        <f>G1456</f>
        <v>1338</v>
      </c>
    </row>
    <row r="1456" spans="1:7" ht="38.25" x14ac:dyDescent="0.2">
      <c r="A1456" s="88" t="s">
        <v>222</v>
      </c>
      <c r="B1456" s="15" t="s">
        <v>827</v>
      </c>
      <c r="C1456" s="15" t="s">
        <v>0</v>
      </c>
      <c r="D1456" s="15" t="s">
        <v>99</v>
      </c>
      <c r="E1456" s="16" t="s">
        <v>697</v>
      </c>
      <c r="F1456" s="54">
        <v>120</v>
      </c>
      <c r="G1456" s="86">
        <v>1338</v>
      </c>
    </row>
    <row r="1457" spans="1:7" ht="18" customHeight="1" x14ac:dyDescent="0.25">
      <c r="A1457" s="272" t="s">
        <v>358</v>
      </c>
      <c r="B1457" s="265"/>
      <c r="C1457" s="265"/>
      <c r="D1457" s="265"/>
      <c r="E1457" s="265"/>
      <c r="F1457" s="54"/>
      <c r="G1457" s="273">
        <f>G1423+G891+G743+G211+G194+G17+G1445</f>
        <v>3905507</v>
      </c>
    </row>
  </sheetData>
  <customSheetViews>
    <customSheetView guid="{1470B851-49C4-48DC-837D-91169A954105}" showPageBreaks="1" hiddenRows="1" topLeftCell="A438">
      <selection activeCell="E456" sqref="E456"/>
      <pageMargins left="0.78740157480314965" right="0" top="0.39370078740157483" bottom="0.51181102362204722" header="0.11811023622047245" footer="0.23622047244094491"/>
      <pageSetup paperSize="9" orientation="portrait" r:id="rId1"/>
      <headerFooter alignWithMargins="0">
        <oddFooter>&amp;C&amp;P</oddFooter>
      </headerFooter>
    </customSheetView>
    <customSheetView guid="{953860EF-9086-4978-9B71-D648DB252A06}" showPageBreaks="1" hiddenRows="1" showRuler="0" topLeftCell="A746">
      <selection activeCell="H458" sqref="H458"/>
      <pageMargins left="0.78740157480314965" right="0" top="0.39370078740157483" bottom="0.51181102362204722" header="0.11811023622047245" footer="0.23622047244094491"/>
      <pageSetup paperSize="9" orientation="portrait" r:id="rId2"/>
      <headerFooter alignWithMargins="0">
        <oddFooter>&amp;C&amp;P</oddFooter>
      </headerFooter>
    </customSheetView>
    <customSheetView guid="{6A6976AF-F477-4BD9-B239-81E8F039F51D}" showPageBreaks="1" showRuler="0" topLeftCell="A656">
      <selection activeCell="E667" sqref="E667"/>
      <pageMargins left="0.78740157480314965" right="0" top="0.39370078740157483" bottom="0.51181102362204722" header="0.11811023622047245" footer="0.23622047244094491"/>
      <pageSetup paperSize="9" orientation="portrait" r:id="rId3"/>
      <headerFooter alignWithMargins="0">
        <oddFooter>&amp;C&amp;P</oddFooter>
      </headerFooter>
    </customSheetView>
    <customSheetView guid="{1F8BD84D-201B-48B3-BE3F-9071B5E98944}" hiddenRows="1" showRuler="0">
      <selection activeCell="A21" sqref="A21"/>
      <pageMargins left="0.78740157480314965" right="0" top="0.39370078740157483" bottom="0.51181102362204722" header="0.11811023622047245" footer="0.23622047244094491"/>
      <pageSetup paperSize="9" orientation="portrait" r:id="rId4"/>
      <headerFooter alignWithMargins="0">
        <oddFooter>&amp;C&amp;P</oddFooter>
      </headerFooter>
    </customSheetView>
    <customSheetView guid="{7E434260-87AA-42F5-B6DB-3E7EC7B18360}" showPageBreaks="1" showRuler="0">
      <selection activeCell="A326" sqref="A326"/>
      <pageMargins left="0.78740157480314965" right="0" top="0.39370078740157483" bottom="0.51181102362204722" header="0.11811023622047245" footer="0.23622047244094491"/>
      <pageSetup paperSize="9" orientation="portrait" r:id="rId5"/>
      <headerFooter alignWithMargins="0">
        <oddFooter>&amp;C&amp;P</oddFooter>
      </headerFooter>
    </customSheetView>
    <customSheetView guid="{5248A424-6107-4750-B73B-A989347632CF}" showPageBreaks="1" hiddenRows="1" showRuler="0" topLeftCell="A240">
      <selection activeCell="I256" sqref="I256"/>
      <pageMargins left="0.78740157480314965" right="0" top="0.39370078740157483" bottom="0.51181102362204722" header="0.11811023622047245" footer="0.23622047244094491"/>
      <pageSetup paperSize="9" orientation="portrait" r:id="rId6"/>
      <headerFooter alignWithMargins="0">
        <oddFooter>&amp;C&amp;P</oddFooter>
      </headerFooter>
    </customSheetView>
  </customSheetViews>
  <mergeCells count="6">
    <mergeCell ref="A12:G12"/>
    <mergeCell ref="A13:G13"/>
    <mergeCell ref="A9:G9"/>
    <mergeCell ref="A8:G8"/>
    <mergeCell ref="A10:G10"/>
    <mergeCell ref="A11:G11"/>
  </mergeCells>
  <phoneticPr fontId="0" type="noConversion"/>
  <pageMargins left="1.1811023622047245" right="0.39370078740157483" top="0.78740157480314965" bottom="0.39370078740157483" header="0.11811023622047245" footer="0.11811023622047245"/>
  <pageSetup paperSize="9" fitToHeight="0" orientation="portrait" r:id="rId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KF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DenisY</dc:creator>
  <cp:lastModifiedBy>Степанова Елена Борисовна</cp:lastModifiedBy>
  <cp:lastPrinted>2022-04-19T04:21:26Z</cp:lastPrinted>
  <dcterms:created xsi:type="dcterms:W3CDTF">2007-10-10T11:56:06Z</dcterms:created>
  <dcterms:modified xsi:type="dcterms:W3CDTF">2022-12-26T11:08:51Z</dcterms:modified>
</cp:coreProperties>
</file>